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elle\Documents\Visiativ\MoovappsDocument\DeskTop\{FB3727A6-6FC5-423C-B0B7-279A5977379F}\649\"/>
    </mc:Choice>
  </mc:AlternateContent>
  <xr:revisionPtr revIDLastSave="0" documentId="13_ncr:1_{3D1BA747-E483-45E5-AD2C-B64ABD3FE70D}" xr6:coauthVersionLast="47" xr6:coauthVersionMax="47" xr10:uidLastSave="{00000000-0000-0000-0000-000000000000}"/>
  <bookViews>
    <workbookView xWindow="-120" yWindow="-120" windowWidth="29040" windowHeight="15840" tabRatio="430" xr2:uid="{B4BA7B0C-255D-4760-AD4B-032DF087DC88}"/>
  </bookViews>
  <sheets>
    <sheet name="Synthèse" sheetId="2" r:id="rId1"/>
    <sheet name="TCD" sheetId="3" r:id="rId2"/>
  </sheets>
  <definedNames>
    <definedName name="_xlnm.Print_Area" localSheetId="0">Synthèse!$A$1:$BF$17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2" l="1"/>
  <c r="C27" i="2"/>
  <c r="C26" i="2"/>
  <c r="C25" i="2"/>
  <c r="C24" i="2"/>
  <c r="C23" i="2"/>
  <c r="C21" i="2"/>
  <c r="L4" i="2"/>
  <c r="L5" i="2"/>
  <c r="L6" i="2"/>
  <c r="L7" i="2"/>
  <c r="L8" i="2"/>
  <c r="L9" i="2"/>
  <c r="L10" i="2"/>
  <c r="L11" i="2"/>
  <c r="L12" i="2"/>
  <c r="L13" i="2"/>
  <c r="L14" i="2"/>
  <c r="L3" i="2"/>
  <c r="F6" i="2"/>
  <c r="I6" i="2" s="1"/>
  <c r="F7" i="2"/>
  <c r="I7" i="2" s="1"/>
  <c r="F8" i="2"/>
  <c r="I8" i="2" s="1"/>
  <c r="F9" i="2"/>
  <c r="G9" i="2" s="1"/>
  <c r="F10" i="2"/>
  <c r="G10" i="2" s="1"/>
  <c r="F11" i="2"/>
  <c r="F12" i="2"/>
  <c r="G12" i="2" s="1"/>
  <c r="F13" i="2"/>
  <c r="G13" i="2" s="1"/>
  <c r="F14" i="2"/>
  <c r="I14" i="2" s="1"/>
  <c r="F3" i="2"/>
  <c r="I3" i="2" s="1"/>
  <c r="F4" i="2"/>
  <c r="I4" i="2" s="1"/>
  <c r="F5" i="2"/>
  <c r="K15" i="2"/>
  <c r="C22" i="2" s="1"/>
  <c r="E15" i="2"/>
  <c r="G6" i="2" s="1"/>
  <c r="BE15" i="2"/>
  <c r="AX15" i="2"/>
  <c r="AQ15" i="2"/>
  <c r="AJ15" i="2"/>
  <c r="AC15" i="2"/>
  <c r="V15" i="2"/>
  <c r="BA15" i="2"/>
  <c r="BB14" i="2"/>
  <c r="BB13" i="2"/>
  <c r="BB12" i="2"/>
  <c r="BB11" i="2"/>
  <c r="BB10" i="2"/>
  <c r="BB9" i="2"/>
  <c r="BB8" i="2"/>
  <c r="BB7" i="2"/>
  <c r="BB6" i="2"/>
  <c r="BB5" i="2"/>
  <c r="BB4" i="2"/>
  <c r="BB3" i="2"/>
  <c r="AT15" i="2"/>
  <c r="AU14" i="2"/>
  <c r="AU13" i="2"/>
  <c r="AU12" i="2"/>
  <c r="AU11" i="2"/>
  <c r="AU10" i="2"/>
  <c r="AU9" i="2"/>
  <c r="AU8" i="2"/>
  <c r="AU7" i="2"/>
  <c r="AU6" i="2"/>
  <c r="AU5" i="2"/>
  <c r="AU4" i="2"/>
  <c r="AU3" i="2"/>
  <c r="D15" i="2"/>
  <c r="H15" i="2"/>
  <c r="J15" i="2"/>
  <c r="O15" i="2"/>
  <c r="Q15" i="2"/>
  <c r="R15" i="2"/>
  <c r="X15" i="2"/>
  <c r="Y15" i="2"/>
  <c r="AE15" i="2"/>
  <c r="AF15" i="2"/>
  <c r="AL15" i="2"/>
  <c r="AM15" i="2"/>
  <c r="AN14" i="2"/>
  <c r="AN13" i="2"/>
  <c r="AN12" i="2"/>
  <c r="AN11" i="2"/>
  <c r="AN10" i="2"/>
  <c r="AN9" i="2"/>
  <c r="AN8" i="2"/>
  <c r="AN7" i="2"/>
  <c r="AN6" i="2"/>
  <c r="AN5" i="2"/>
  <c r="AN4" i="2"/>
  <c r="AN3" i="2"/>
  <c r="AG14" i="2"/>
  <c r="AG13" i="2"/>
  <c r="AG12" i="2"/>
  <c r="AG11" i="2"/>
  <c r="AG10" i="2"/>
  <c r="AG9" i="2"/>
  <c r="AG8" i="2"/>
  <c r="AG7" i="2"/>
  <c r="AG6" i="2"/>
  <c r="AG5" i="2"/>
  <c r="AG4" i="2"/>
  <c r="AG3" i="2"/>
  <c r="S3" i="2"/>
  <c r="Z14" i="2"/>
  <c r="Z13" i="2"/>
  <c r="Z12" i="2"/>
  <c r="Z11" i="2"/>
  <c r="Z10" i="2"/>
  <c r="Z9" i="2"/>
  <c r="Z8" i="2"/>
  <c r="Z7" i="2"/>
  <c r="Z6" i="2"/>
  <c r="Z5" i="2"/>
  <c r="Z4" i="2"/>
  <c r="Z3" i="2"/>
  <c r="S4" i="2"/>
  <c r="S5" i="2"/>
  <c r="S6" i="2"/>
  <c r="S7" i="2"/>
  <c r="S8" i="2"/>
  <c r="S9" i="2"/>
  <c r="S11" i="2"/>
  <c r="S12" i="2"/>
  <c r="S13" i="2"/>
  <c r="S14" i="2"/>
  <c r="M7" i="2" l="1"/>
  <c r="M14" i="2"/>
  <c r="M4" i="2"/>
  <c r="M6" i="2"/>
  <c r="M8" i="2"/>
  <c r="L15" i="2"/>
  <c r="G4" i="2"/>
  <c r="G8" i="2"/>
  <c r="G14" i="2"/>
  <c r="G11" i="2"/>
  <c r="G5" i="2"/>
  <c r="I13" i="2"/>
  <c r="M3" i="2"/>
  <c r="I11" i="2"/>
  <c r="G3" i="2"/>
  <c r="G7" i="2"/>
  <c r="I12" i="2"/>
  <c r="I10" i="2"/>
  <c r="I5" i="2"/>
  <c r="I9" i="2"/>
  <c r="M9" i="2" s="1"/>
  <c r="F15" i="2"/>
  <c r="AN15" i="2"/>
  <c r="AG15" i="2"/>
  <c r="Z15" i="2"/>
  <c r="S15" i="2"/>
  <c r="AU15" i="2"/>
  <c r="BB15" i="2"/>
  <c r="M10" i="2" l="1"/>
  <c r="N9" i="2"/>
  <c r="M12" i="2"/>
  <c r="M11" i="2"/>
  <c r="M13" i="2"/>
  <c r="M5" i="2"/>
  <c r="I15" i="2"/>
  <c r="P9" i="2" l="1"/>
  <c r="T9" i="2" s="1"/>
  <c r="N11" i="2"/>
  <c r="N5" i="2"/>
  <c r="N13" i="2"/>
  <c r="M15" i="2"/>
  <c r="G15" i="2"/>
  <c r="P13" i="2" l="1"/>
  <c r="T13" i="2" s="1"/>
  <c r="P5" i="2"/>
  <c r="T5" i="2" s="1"/>
  <c r="P11" i="2"/>
  <c r="T11" i="2" s="1"/>
  <c r="N3" i="2"/>
  <c r="P3" i="2" s="1"/>
  <c r="N10" i="2"/>
  <c r="N4" i="2"/>
  <c r="N8" i="2"/>
  <c r="P8" i="2" s="1"/>
  <c r="N14" i="2"/>
  <c r="N12" i="2"/>
  <c r="P12" i="2" s="1"/>
  <c r="N7" i="2"/>
  <c r="N6" i="2"/>
  <c r="P6" i="2" s="1"/>
  <c r="U11" i="2" l="1"/>
  <c r="W11" i="2"/>
  <c r="AA11" i="2" s="1"/>
  <c r="P7" i="2"/>
  <c r="T7" i="2" s="1"/>
  <c r="T12" i="2"/>
  <c r="P14" i="2"/>
  <c r="T14" i="2" s="1"/>
  <c r="P4" i="2"/>
  <c r="T4" i="2" s="1"/>
  <c r="P10" i="2"/>
  <c r="T10" i="2" s="1"/>
  <c r="T8" i="2"/>
  <c r="T6" i="2"/>
  <c r="T3" i="2"/>
  <c r="N15" i="2"/>
  <c r="P15" i="2" l="1"/>
  <c r="T15" i="2"/>
  <c r="U3" i="2" s="1"/>
  <c r="W3" i="2" l="1"/>
  <c r="U5" i="2"/>
  <c r="W5" i="2" s="1"/>
  <c r="AA5" i="2" s="1"/>
  <c r="U7" i="2"/>
  <c r="W7" i="2" s="1"/>
  <c r="AA7" i="2" s="1"/>
  <c r="U6" i="2"/>
  <c r="W6" i="2" s="1"/>
  <c r="AA6" i="2" s="1"/>
  <c r="U14" i="2"/>
  <c r="W14" i="2" s="1"/>
  <c r="AA14" i="2" s="1"/>
  <c r="U10" i="2"/>
  <c r="W10" i="2" s="1"/>
  <c r="AA10" i="2" s="1"/>
  <c r="U13" i="2"/>
  <c r="W13" i="2" s="1"/>
  <c r="AA13" i="2" s="1"/>
  <c r="U8" i="2"/>
  <c r="W8" i="2" s="1"/>
  <c r="AA8" i="2" s="1"/>
  <c r="U12" i="2"/>
  <c r="W12" i="2" s="1"/>
  <c r="AA12" i="2" s="1"/>
  <c r="U9" i="2"/>
  <c r="W9" i="2" s="1"/>
  <c r="AA9" i="2" s="1"/>
  <c r="U4" i="2"/>
  <c r="W4" i="2" s="1"/>
  <c r="AA4" i="2" s="1"/>
  <c r="U15" i="2" l="1"/>
  <c r="W15" i="2"/>
  <c r="AA3" i="2"/>
  <c r="AA15" i="2" s="1"/>
  <c r="AB7" i="2" s="1"/>
  <c r="AD7" i="2" s="1"/>
  <c r="AH7" i="2" s="1"/>
  <c r="AK7" i="2" s="1"/>
  <c r="AB10" i="2" l="1"/>
  <c r="AD10" i="2" s="1"/>
  <c r="AH10" i="2" s="1"/>
  <c r="AK10" i="2" s="1"/>
  <c r="AO10" i="2" s="1"/>
  <c r="AB5" i="2"/>
  <c r="AD5" i="2" s="1"/>
  <c r="AH5" i="2" s="1"/>
  <c r="AK5" i="2" s="1"/>
  <c r="AO5" i="2" s="1"/>
  <c r="AB13" i="2"/>
  <c r="AD13" i="2" s="1"/>
  <c r="AH13" i="2" s="1"/>
  <c r="AK13" i="2" s="1"/>
  <c r="AO13" i="2" s="1"/>
  <c r="AB4" i="2"/>
  <c r="AD4" i="2" s="1"/>
  <c r="AH4" i="2" s="1"/>
  <c r="AK4" i="2" s="1"/>
  <c r="AO4" i="2" s="1"/>
  <c r="AB3" i="2"/>
  <c r="AB11" i="2"/>
  <c r="AD11" i="2" s="1"/>
  <c r="AH11" i="2" s="1"/>
  <c r="AK11" i="2" s="1"/>
  <c r="AO11" i="2" s="1"/>
  <c r="AR11" i="2" s="1"/>
  <c r="AV11" i="2" s="1"/>
  <c r="AY11" i="2" s="1"/>
  <c r="BC11" i="2" s="1"/>
  <c r="BF11" i="2" s="1"/>
  <c r="AB8" i="2"/>
  <c r="AD8" i="2" s="1"/>
  <c r="AH8" i="2" s="1"/>
  <c r="AK8" i="2" s="1"/>
  <c r="AO8" i="2" s="1"/>
  <c r="AB9" i="2"/>
  <c r="AD9" i="2" s="1"/>
  <c r="AH9" i="2" s="1"/>
  <c r="AK9" i="2" s="1"/>
  <c r="AO9" i="2" s="1"/>
  <c r="AB6" i="2"/>
  <c r="AD6" i="2" s="1"/>
  <c r="AH6" i="2" s="1"/>
  <c r="AK6" i="2" s="1"/>
  <c r="AO6" i="2" s="1"/>
  <c r="AB12" i="2"/>
  <c r="AD12" i="2" s="1"/>
  <c r="AH12" i="2" s="1"/>
  <c r="AK12" i="2" s="1"/>
  <c r="AO12" i="2" s="1"/>
  <c r="AB14" i="2"/>
  <c r="AD14" i="2" s="1"/>
  <c r="AH14" i="2" s="1"/>
  <c r="AK14" i="2" s="1"/>
  <c r="AO14" i="2" s="1"/>
  <c r="AO7" i="2"/>
  <c r="AD3" i="2" l="1"/>
  <c r="AB15" i="2"/>
  <c r="AI15" i="2"/>
  <c r="AH3" i="2" l="1"/>
  <c r="AD15" i="2"/>
  <c r="AK3" i="2" l="1"/>
  <c r="AH15" i="2"/>
  <c r="AO3" i="2" l="1"/>
  <c r="AK15" i="2"/>
  <c r="AO15" i="2" l="1"/>
  <c r="AP3" i="2" s="1"/>
  <c r="AR3" i="2" l="1"/>
  <c r="AP11" i="2"/>
  <c r="AP12" i="2"/>
  <c r="AR12" i="2" s="1"/>
  <c r="AV12" i="2" s="1"/>
  <c r="AP8" i="2"/>
  <c r="AR8" i="2" s="1"/>
  <c r="AV8" i="2" s="1"/>
  <c r="AP9" i="2"/>
  <c r="AR9" i="2" s="1"/>
  <c r="AV9" i="2" s="1"/>
  <c r="AP6" i="2"/>
  <c r="AR6" i="2" s="1"/>
  <c r="AV6" i="2" s="1"/>
  <c r="AP7" i="2"/>
  <c r="AR7" i="2" s="1"/>
  <c r="AV7" i="2" s="1"/>
  <c r="AP10" i="2"/>
  <c r="AR10" i="2" s="1"/>
  <c r="AV10" i="2" s="1"/>
  <c r="AP14" i="2"/>
  <c r="AR14" i="2" s="1"/>
  <c r="AV14" i="2" s="1"/>
  <c r="AP5" i="2"/>
  <c r="AR5" i="2" s="1"/>
  <c r="AV5" i="2" s="1"/>
  <c r="AP4" i="2"/>
  <c r="AR4" i="2" s="1"/>
  <c r="AV4" i="2" s="1"/>
  <c r="AP13" i="2"/>
  <c r="AR13" i="2" s="1"/>
  <c r="AV13" i="2" s="1"/>
  <c r="AP15" i="2" l="1"/>
  <c r="AR15" i="2"/>
  <c r="AV3" i="2"/>
  <c r="AV15" i="2" s="1"/>
  <c r="AW3" i="2" l="1"/>
  <c r="AW5" i="2"/>
  <c r="AW12" i="2"/>
  <c r="AY12" i="2" s="1"/>
  <c r="BC12" i="2" s="1"/>
  <c r="AW4" i="2"/>
  <c r="AY4" i="2" s="1"/>
  <c r="BC4" i="2" s="1"/>
  <c r="AW6" i="2"/>
  <c r="AY6" i="2" s="1"/>
  <c r="BC6" i="2" s="1"/>
  <c r="AW8" i="2"/>
  <c r="AY8" i="2" s="1"/>
  <c r="BC8" i="2" s="1"/>
  <c r="BF8" i="2" s="1"/>
  <c r="AW9" i="2"/>
  <c r="AY9" i="2" s="1"/>
  <c r="BC9" i="2" s="1"/>
  <c r="AW13" i="2"/>
  <c r="AY13" i="2" s="1"/>
  <c r="BC13" i="2" s="1"/>
  <c r="AW11" i="2"/>
  <c r="AW10" i="2"/>
  <c r="AY10" i="2" s="1"/>
  <c r="BC10" i="2" s="1"/>
  <c r="AW14" i="2"/>
  <c r="AY14" i="2" s="1"/>
  <c r="BC14" i="2" s="1"/>
  <c r="AW7" i="2"/>
  <c r="AY7" i="2" s="1"/>
  <c r="BC7" i="2" s="1"/>
  <c r="AY5" i="2" l="1"/>
  <c r="BC5" i="2" s="1"/>
  <c r="BF5" i="2" s="1"/>
  <c r="AY3" i="2"/>
  <c r="AW15" i="2"/>
  <c r="BC3" i="2" l="1"/>
  <c r="AY15" i="2"/>
  <c r="BC15" i="2" l="1"/>
  <c r="BD3" i="2" s="1"/>
  <c r="BF3" i="2" l="1"/>
  <c r="BD11" i="2"/>
  <c r="BD10" i="2"/>
  <c r="BF10" i="2" s="1"/>
  <c r="BD8" i="2"/>
  <c r="BD13" i="2"/>
  <c r="BF13" i="2" s="1"/>
  <c r="BD5" i="2"/>
  <c r="BD6" i="2"/>
  <c r="BF6" i="2" s="1"/>
  <c r="BD12" i="2"/>
  <c r="BF12" i="2" s="1"/>
  <c r="BD7" i="2"/>
  <c r="BF7" i="2" s="1"/>
  <c r="BD9" i="2"/>
  <c r="BF9" i="2" s="1"/>
  <c r="BD14" i="2"/>
  <c r="BF14" i="2" s="1"/>
  <c r="BD4" i="2"/>
  <c r="BF4" i="2" s="1"/>
  <c r="BD15" i="2" l="1"/>
  <c r="BF1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tc={D1141F1F-500B-457A-B9AA-1A4D67953490}</author>
    <author>tc={E8FAF030-D28E-4C96-9457-4449239F7204}</author>
    <author>tc={886FF978-4BAF-4768-A8EC-1E74BB7B1AC5}</author>
    <author>tc={88842A27-BB87-4A10-BF58-767EB5AD30C6}</author>
    <author>tc={268BD9E9-7D0E-4940-AA02-44CCCF18EE9D}</author>
    <author>tc={6C0F638E-9EEE-4538-AE8A-F71055C82277}</author>
    <author>Sebastien Andre</author>
    <author>tc={A3E5910E-A8A6-44AB-A2D3-37149F2236F5}</author>
  </authors>
  <commentList>
    <comment ref="L2" authorId="0" shapeId="0" xr:uid="{D1141F1F-500B-457A-B9AA-1A4D67953490}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Ce montant sert de base de calcul pour la ventilation de la compensation versée par la DGSCGC :
Si le montant prévisionnel est pris en compte au titre de l'année N+1, le montant réalisé est pris en compte en N+1, et génère un recalcul automatique</t>
        </r>
      </text>
    </comment>
    <comment ref="N2" authorId="1" shapeId="0" xr:uid="{E8FAF030-D28E-4C96-9457-4449239F7204}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Calcul de la ventilation de la compensation demandée à DGSCGC, sur la base des dépenses de l'année + report</t>
        </r>
      </text>
    </comment>
    <comment ref="Q2" authorId="2" shapeId="0" xr:uid="{886FF978-4BAF-4768-A8EC-1E74BB7B1AC5}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Montant prévisionnel indiqué par chaque organisateur</t>
        </r>
      </text>
    </comment>
    <comment ref="R2" authorId="3" shapeId="0" xr:uid="{88842A27-BB87-4A10-BF58-767EB5AD30C6}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Montant constaté de l'opération fourni par le CDG organisateur</t>
        </r>
      </text>
    </comment>
    <comment ref="S2" authorId="4" shapeId="0" xr:uid="{268BD9E9-7D0E-4940-AA02-44CCCF18EE9D}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Ce montant sert de base de calcul pour la ventilation de la compensation versée par la DGSCGC :
Si le montant prévisionnel est pris en compte au titre de l'année N+1, le montant réalisé est pris en compte en N+1, et génère un recalcul automatique</t>
        </r>
      </text>
    </comment>
    <comment ref="U2" authorId="5" shapeId="0" xr:uid="{6C0F638E-9EEE-4538-AE8A-F71055C82277}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Calcul de la ventilation de la compensation demandée à DGSCGC, sur la base des dépenses de l'année + report</t>
        </r>
      </text>
    </comment>
    <comment ref="V2" authorId="6" shapeId="0" xr:uid="{8B3AFF5A-37E8-41A1-A538-DCB8ADEFAFFB}">
      <text>
        <r>
          <rPr>
            <b/>
            <sz val="10"/>
            <color indexed="81"/>
            <rFont val="Tahoma"/>
            <family val="2"/>
          </rPr>
          <t>Sebastien Andre:</t>
        </r>
        <r>
          <rPr>
            <sz val="10"/>
            <color indexed="81"/>
            <rFont val="Tahoma"/>
            <family val="2"/>
          </rPr>
          <t xml:space="preserve">
Inscrire chaque année le montant réellement versé par la DGSCGC</t>
        </r>
        <r>
          <rPr>
            <sz val="9"/>
            <color indexed="81"/>
            <rFont val="Tahoma"/>
            <family val="2"/>
          </rPr>
          <t>.</t>
        </r>
      </text>
    </comment>
    <comment ref="W2" authorId="7" shapeId="0" xr:uid="{A3E5910E-A8A6-44AB-A2D3-37149F2236F5}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Montant du report sur l'année suivante =
Ensemble des dépenses engagées par chaque CDG - la compensation perçue</t>
        </r>
      </text>
    </comment>
    <comment ref="AC2" authorId="6" shapeId="0" xr:uid="{9A2BC88A-1DFE-48A0-9251-B50A4CABA7C2}">
      <text>
        <r>
          <rPr>
            <b/>
            <sz val="10"/>
            <color indexed="81"/>
            <rFont val="Tahoma"/>
            <family val="2"/>
          </rPr>
          <t>Sebastien Andre:</t>
        </r>
        <r>
          <rPr>
            <sz val="10"/>
            <color indexed="81"/>
            <rFont val="Tahoma"/>
            <family val="2"/>
          </rPr>
          <t xml:space="preserve">
Inscrire chaque année le montant réellement versé par la DGSCGC</t>
        </r>
        <r>
          <rPr>
            <sz val="9"/>
            <color indexed="81"/>
            <rFont val="Tahoma"/>
            <family val="2"/>
          </rPr>
          <t>.</t>
        </r>
      </text>
    </comment>
    <comment ref="AJ2" authorId="6" shapeId="0" xr:uid="{95B0310B-CF81-4177-8AF5-2F1D18426127}">
      <text>
        <r>
          <rPr>
            <b/>
            <sz val="10"/>
            <color indexed="81"/>
            <rFont val="Tahoma"/>
            <family val="2"/>
          </rPr>
          <t>Sebastien Andre:</t>
        </r>
        <r>
          <rPr>
            <sz val="10"/>
            <color indexed="81"/>
            <rFont val="Tahoma"/>
            <family val="2"/>
          </rPr>
          <t xml:space="preserve">
Inscrire chaque année le montant réellement versé par la DGSCGC</t>
        </r>
        <r>
          <rPr>
            <sz val="9"/>
            <color indexed="81"/>
            <rFont val="Tahoma"/>
            <family val="2"/>
          </rPr>
          <t>.</t>
        </r>
      </text>
    </comment>
    <comment ref="AQ2" authorId="6" shapeId="0" xr:uid="{812F40FD-6781-492D-9019-93A61D9766AE}">
      <text>
        <r>
          <rPr>
            <b/>
            <sz val="10"/>
            <color indexed="81"/>
            <rFont val="Tahoma"/>
            <family val="2"/>
          </rPr>
          <t>Sebastien Andre:</t>
        </r>
        <r>
          <rPr>
            <sz val="10"/>
            <color indexed="81"/>
            <rFont val="Tahoma"/>
            <family val="2"/>
          </rPr>
          <t xml:space="preserve">
Inscrire chaque année le montant réellement versé par la DGSCGC</t>
        </r>
        <r>
          <rPr>
            <sz val="9"/>
            <color indexed="81"/>
            <rFont val="Tahoma"/>
            <family val="2"/>
          </rPr>
          <t>.</t>
        </r>
      </text>
    </comment>
    <comment ref="AX2" authorId="6" shapeId="0" xr:uid="{B1579A1C-7AFF-4854-93DA-86F2A9907229}">
      <text>
        <r>
          <rPr>
            <b/>
            <sz val="10"/>
            <color indexed="81"/>
            <rFont val="Tahoma"/>
            <family val="2"/>
          </rPr>
          <t>Sebastien Andre:</t>
        </r>
        <r>
          <rPr>
            <sz val="10"/>
            <color indexed="81"/>
            <rFont val="Tahoma"/>
            <family val="2"/>
          </rPr>
          <t xml:space="preserve">
Inscrire chaque année le montant réellement versé par la DGSCGC</t>
        </r>
        <r>
          <rPr>
            <sz val="9"/>
            <color indexed="81"/>
            <rFont val="Tahoma"/>
            <family val="2"/>
          </rPr>
          <t>.</t>
        </r>
      </text>
    </comment>
    <comment ref="BE2" authorId="6" shapeId="0" xr:uid="{835C8E12-75E5-4E97-B73C-E30C0105012C}">
      <text>
        <r>
          <rPr>
            <b/>
            <sz val="10"/>
            <color indexed="81"/>
            <rFont val="Tahoma"/>
            <family val="2"/>
          </rPr>
          <t>Sebastien Andre:</t>
        </r>
        <r>
          <rPr>
            <sz val="10"/>
            <color indexed="81"/>
            <rFont val="Tahoma"/>
            <family val="2"/>
          </rPr>
          <t xml:space="preserve">
Inscrire chaque année le montant réellement versé par la DGSCGC</t>
        </r>
        <r>
          <rPr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<sst xmlns="http://schemas.openxmlformats.org/spreadsheetml/2006/main" count="106" uniqueCount="89">
  <si>
    <t>CDG organisateurs</t>
  </si>
  <si>
    <t>Concours externe de lieutenant de 1ère classe</t>
  </si>
  <si>
    <t>Concours interne de lieutenant de 1ère classe</t>
  </si>
  <si>
    <t>EP de commandant</t>
  </si>
  <si>
    <t>EP Lieutenant HC</t>
  </si>
  <si>
    <t>Concours interne de lieutenant de 2ème classe</t>
  </si>
  <si>
    <t>EP lieutenant de 1ère classe</t>
  </si>
  <si>
    <t>Concours externe et interne de capitaine</t>
  </si>
  <si>
    <t>Concours externe d'infirmier</t>
  </si>
  <si>
    <t>Concours externe de médecin et pharmacien</t>
  </si>
  <si>
    <t>Concours externe et interne de cadre de santé</t>
  </si>
  <si>
    <t>EP cadre supérieur de santé</t>
  </si>
  <si>
    <t>Epreuves</t>
  </si>
  <si>
    <t>CDG coordo</t>
  </si>
  <si>
    <t>2023_Réalisé</t>
  </si>
  <si>
    <t>2023_Report</t>
  </si>
  <si>
    <t>2022_Réalisé</t>
  </si>
  <si>
    <t>Total</t>
  </si>
  <si>
    <t>2022_Report</t>
  </si>
  <si>
    <t>2024_Réalisé</t>
  </si>
  <si>
    <t>2024_Report</t>
  </si>
  <si>
    <t>2024_Prévision</t>
  </si>
  <si>
    <t>2024_Base comp.</t>
  </si>
  <si>
    <t xml:space="preserve">Compensation </t>
  </si>
  <si>
    <t>2025_Prévision</t>
  </si>
  <si>
    <t>2025_Réalisé</t>
  </si>
  <si>
    <t>2025_Base comp.</t>
  </si>
  <si>
    <t>2025_Base corrigée report</t>
  </si>
  <si>
    <t>2025_Report</t>
  </si>
  <si>
    <t>2024_Base_corrigée_report</t>
  </si>
  <si>
    <t>2026_Prévision</t>
  </si>
  <si>
    <t>2026_Réalisé</t>
  </si>
  <si>
    <t>2026_Base comp.</t>
  </si>
  <si>
    <t>2026_Base corrigée report</t>
  </si>
  <si>
    <t>2026_Report</t>
  </si>
  <si>
    <t>2027_Prévision</t>
  </si>
  <si>
    <t>2027_Réalisé</t>
  </si>
  <si>
    <t>2027_Base comp.</t>
  </si>
  <si>
    <t>2027_Base corrigée report</t>
  </si>
  <si>
    <t>2027_Report</t>
  </si>
  <si>
    <t>Total général</t>
  </si>
  <si>
    <t>Total 13</t>
  </si>
  <si>
    <t>Total 33</t>
  </si>
  <si>
    <t>Total 34</t>
  </si>
  <si>
    <t>Total 35</t>
  </si>
  <si>
    <t>Total 59</t>
  </si>
  <si>
    <t>Total 67</t>
  </si>
  <si>
    <t>Total 69</t>
  </si>
  <si>
    <t>Total 77</t>
  </si>
  <si>
    <t>GC</t>
  </si>
  <si>
    <t>Total GC</t>
  </si>
  <si>
    <t>2022</t>
  </si>
  <si>
    <t>2023</t>
  </si>
  <si>
    <t>2024</t>
  </si>
  <si>
    <t>2025</t>
  </si>
  <si>
    <t>2026</t>
  </si>
  <si>
    <t>2027</t>
  </si>
  <si>
    <t>2028_Prévision</t>
  </si>
  <si>
    <t>2028_Réalisé</t>
  </si>
  <si>
    <t>2028_Base comp.</t>
  </si>
  <si>
    <t>2028_Base corrigée report</t>
  </si>
  <si>
    <t>2028_Report</t>
  </si>
  <si>
    <t>2029_Prévision</t>
  </si>
  <si>
    <t>2029_Réalisé</t>
  </si>
  <si>
    <t>2029_Base comp.</t>
  </si>
  <si>
    <t>2029_Base corrigée report</t>
  </si>
  <si>
    <t>2029_Report</t>
  </si>
  <si>
    <t>2024_Calcul_Compensation</t>
  </si>
  <si>
    <t>2024_Compensation_versée</t>
  </si>
  <si>
    <t>2023_Compensation_versée</t>
  </si>
  <si>
    <t>2022_Compensation_versée</t>
  </si>
  <si>
    <t>2025_Calcul_Compensation</t>
  </si>
  <si>
    <t>2025_Compensation_versée</t>
  </si>
  <si>
    <t>2029_Compensation_versée</t>
  </si>
  <si>
    <t>2029_Calcul_Compensation</t>
  </si>
  <si>
    <t>2028_Compensation_versée</t>
  </si>
  <si>
    <t>2028_Calcul_Compensation</t>
  </si>
  <si>
    <t>2027_Compensation_versée</t>
  </si>
  <si>
    <t>2027_Calcul_Compensation</t>
  </si>
  <si>
    <t>2026_Compensation_versée</t>
  </si>
  <si>
    <t>2026_Calcul_Compensation</t>
  </si>
  <si>
    <t>2022_Prévision</t>
  </si>
  <si>
    <t>2023_Prévision</t>
  </si>
  <si>
    <t>2023_Base comp.</t>
  </si>
  <si>
    <t>2023_Base_corrigée_report</t>
  </si>
  <si>
    <t>Déficit/Excédent</t>
  </si>
  <si>
    <t>2022_Base comp.</t>
  </si>
  <si>
    <t>2022_Calcul_Compensation</t>
  </si>
  <si>
    <t>2023_Calcul_Compensation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</si>
</sst>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b/>
      <sz val="11"/>
      <color theme="4" tint="-0.499984740745262"/>
      <name val="Calibri"/>
      <family val="2"/>
      <scheme val="minor"/>
    </font>
    <font>
      <b/>
      <i/>
      <sz val="11"/>
      <color theme="4" tint="-0.499984740745262"/>
      <name val="Calibri"/>
      <family val="2"/>
      <scheme val="minor"/>
    </font>
    <font>
      <i/>
      <sz val="11"/>
      <name val="Calibri"/>
      <family val="2"/>
      <scheme val="minor"/>
    </font>
    <font>
      <sz val="9"/>
      <color theme="1"/>
      <name val="Aptos"/>
      <family val="2"/>
    </font>
    <font>
      <sz val="9"/>
      <name val="Aptos"/>
      <family val="2"/>
    </font>
    <font>
      <b/>
      <sz val="11"/>
      <color theme="5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44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/>
    <xf numFmtId="0" fontId="0" fillId="0" borderId="10" xfId="0" applyBorder="1" applyAlignment="1">
      <alignment horizontal="left" vertical="center" wrapText="1"/>
    </xf>
    <xf numFmtId="44" fontId="0" fillId="0" borderId="0" xfId="1" applyFont="1" applyAlignment="1">
      <alignment horizontal="center" vertical="center"/>
    </xf>
    <xf numFmtId="0" fontId="3" fillId="0" borderId="6" xfId="0" applyFont="1" applyBorder="1" applyAlignment="1">
      <alignment horizontal="centerContinuous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8" xfId="0" applyFont="1" applyBorder="1" applyAlignment="1">
      <alignment horizontal="centerContinuous" vertical="center" wrapText="1"/>
    </xf>
    <xf numFmtId="0" fontId="4" fillId="0" borderId="8" xfId="0" applyFont="1" applyBorder="1" applyAlignment="1">
      <alignment horizontal="centerContinuous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4" fontId="1" fillId="0" borderId="9" xfId="1" applyFont="1" applyBorder="1" applyAlignment="1">
      <alignment horizontal="right" vertical="center" wrapText="1"/>
    </xf>
    <xf numFmtId="44" fontId="1" fillId="0" borderId="10" xfId="1" applyFont="1" applyBorder="1" applyAlignment="1">
      <alignment horizontal="right" vertical="center" wrapText="1"/>
    </xf>
    <xf numFmtId="0" fontId="0" fillId="2" borderId="9" xfId="0" applyFill="1" applyBorder="1" applyAlignment="1">
      <alignment vertical="center" wrapText="1"/>
    </xf>
    <xf numFmtId="44" fontId="0" fillId="0" borderId="2" xfId="1" applyFont="1" applyBorder="1" applyAlignment="1">
      <alignment vertical="center" wrapText="1"/>
    </xf>
    <xf numFmtId="44" fontId="0" fillId="0" borderId="1" xfId="0" applyNumberFormat="1" applyBorder="1" applyAlignment="1">
      <alignment horizontal="right" vertical="center" wrapText="1"/>
    </xf>
    <xf numFmtId="44" fontId="0" fillId="0" borderId="9" xfId="1" applyFont="1" applyBorder="1" applyAlignment="1">
      <alignment vertical="center" wrapText="1"/>
    </xf>
    <xf numFmtId="44" fontId="1" fillId="3" borderId="9" xfId="1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vertical="center" wrapText="1"/>
    </xf>
    <xf numFmtId="44" fontId="6" fillId="0" borderId="9" xfId="1" applyFont="1" applyBorder="1" applyAlignment="1">
      <alignment horizontal="right" vertical="center" wrapText="1"/>
    </xf>
    <xf numFmtId="44" fontId="6" fillId="3" borderId="9" xfId="1" applyFont="1" applyFill="1" applyBorder="1" applyAlignment="1">
      <alignment horizontal="right" vertical="center" wrapText="1"/>
    </xf>
    <xf numFmtId="44" fontId="6" fillId="2" borderId="9" xfId="1" applyFont="1" applyFill="1" applyBorder="1" applyAlignment="1">
      <alignment horizontal="right" vertical="center" wrapText="1"/>
    </xf>
    <xf numFmtId="44" fontId="6" fillId="0" borderId="9" xfId="1" applyFont="1" applyBorder="1" applyAlignment="1">
      <alignment vertical="center" wrapText="1"/>
    </xf>
    <xf numFmtId="44" fontId="6" fillId="2" borderId="9" xfId="1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4" fontId="10" fillId="4" borderId="5" xfId="0" applyNumberFormat="1" applyFont="1" applyFill="1" applyBorder="1" applyAlignment="1">
      <alignment horizontal="right" vertical="center" wrapText="1"/>
    </xf>
    <xf numFmtId="44" fontId="10" fillId="4" borderId="1" xfId="1" applyFont="1" applyFill="1" applyBorder="1" applyAlignment="1">
      <alignment vertical="center" wrapText="1"/>
    </xf>
    <xf numFmtId="44" fontId="10" fillId="4" borderId="2" xfId="1" applyFont="1" applyFill="1" applyBorder="1" applyAlignment="1">
      <alignment vertical="center" wrapText="1"/>
    </xf>
    <xf numFmtId="44" fontId="10" fillId="4" borderId="5" xfId="1" applyFont="1" applyFill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wrapText="1"/>
    </xf>
    <xf numFmtId="0" fontId="12" fillId="2" borderId="11" xfId="0" applyFont="1" applyFill="1" applyBorder="1" applyAlignment="1">
      <alignment wrapText="1"/>
    </xf>
    <xf numFmtId="44" fontId="12" fillId="2" borderId="11" xfId="1" applyFont="1" applyFill="1" applyBorder="1" applyAlignment="1">
      <alignment horizontal="right" vertical="center" wrapText="1"/>
    </xf>
    <xf numFmtId="44" fontId="6" fillId="0" borderId="11" xfId="1" applyFont="1" applyBorder="1" applyAlignment="1">
      <alignment horizontal="right" vertical="center" wrapText="1"/>
    </xf>
    <xf numFmtId="44" fontId="0" fillId="0" borderId="1" xfId="1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12" fillId="2" borderId="14" xfId="0" applyFont="1" applyFill="1" applyBorder="1" applyAlignment="1">
      <alignment wrapText="1"/>
    </xf>
    <xf numFmtId="44" fontId="11" fillId="4" borderId="3" xfId="1" applyFont="1" applyFill="1" applyBorder="1" applyAlignment="1">
      <alignment vertical="center" wrapText="1"/>
    </xf>
    <xf numFmtId="44" fontId="0" fillId="0" borderId="3" xfId="1" applyFont="1" applyBorder="1" applyAlignment="1">
      <alignment vertical="center" wrapText="1"/>
    </xf>
    <xf numFmtId="44" fontId="0" fillId="0" borderId="3" xfId="0" applyNumberFormat="1" applyBorder="1" applyAlignment="1">
      <alignment horizontal="right" vertical="center" wrapText="1"/>
    </xf>
    <xf numFmtId="44" fontId="10" fillId="4" borderId="4" xfId="0" applyNumberFormat="1" applyFont="1" applyFill="1" applyBorder="1" applyAlignment="1">
      <alignment horizontal="right" vertical="center" wrapText="1"/>
    </xf>
    <xf numFmtId="44" fontId="1" fillId="0" borderId="13" xfId="1" applyFont="1" applyBorder="1" applyAlignment="1">
      <alignment horizontal="right" vertical="center" wrapText="1"/>
    </xf>
    <xf numFmtId="44" fontId="6" fillId="0" borderId="12" xfId="1" applyFont="1" applyBorder="1" applyAlignment="1">
      <alignment horizontal="right" vertical="center" wrapText="1"/>
    </xf>
    <xf numFmtId="44" fontId="0" fillId="0" borderId="15" xfId="1" applyFont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44" fontId="6" fillId="0" borderId="12" xfId="1" applyFont="1" applyBorder="1" applyAlignment="1">
      <alignment vertical="center" wrapText="1"/>
    </xf>
    <xf numFmtId="44" fontId="0" fillId="0" borderId="12" xfId="1" applyFont="1" applyBorder="1" applyAlignment="1">
      <alignment vertical="center" wrapText="1"/>
    </xf>
    <xf numFmtId="44" fontId="10" fillId="4" borderId="4" xfId="1" applyFont="1" applyFill="1" applyBorder="1" applyAlignment="1">
      <alignment horizontal="righ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/>
    <xf numFmtId="44" fontId="2" fillId="0" borderId="19" xfId="1" applyFont="1" applyBorder="1" applyAlignment="1">
      <alignment horizontal="right" vertical="center" wrapText="1"/>
    </xf>
    <xf numFmtId="44" fontId="10" fillId="4" borderId="17" xfId="1" applyFont="1" applyFill="1" applyBorder="1" applyAlignment="1">
      <alignment horizontal="right" vertical="center" wrapText="1"/>
    </xf>
    <xf numFmtId="44" fontId="2" fillId="0" borderId="20" xfId="1" applyFont="1" applyBorder="1" applyAlignment="1">
      <alignment horizontal="right" vertical="center" wrapText="1"/>
    </xf>
    <xf numFmtId="44" fontId="2" fillId="0" borderId="17" xfId="1" applyFont="1" applyBorder="1" applyAlignment="1">
      <alignment horizontal="right" vertical="center" wrapText="1"/>
    </xf>
    <xf numFmtId="44" fontId="2" fillId="0" borderId="18" xfId="1" applyFont="1" applyBorder="1" applyAlignment="1">
      <alignment horizontal="right" vertical="center" wrapText="1"/>
    </xf>
    <xf numFmtId="44" fontId="2" fillId="0" borderId="16" xfId="1" applyFont="1" applyBorder="1" applyAlignment="1">
      <alignment horizontal="right" vertical="center" wrapText="1"/>
    </xf>
    <xf numFmtId="44" fontId="10" fillId="4" borderId="20" xfId="1" applyFont="1" applyFill="1" applyBorder="1" applyAlignment="1">
      <alignment horizontal="right" vertical="center" wrapText="1"/>
    </xf>
    <xf numFmtId="0" fontId="13" fillId="0" borderId="0" xfId="0" pivotButton="1" applyFont="1" applyAlignment="1">
      <alignment horizontal="center"/>
    </xf>
    <xf numFmtId="0" fontId="13" fillId="0" borderId="0" xfId="0" applyFont="1" applyAlignment="1">
      <alignment horizontal="center"/>
    </xf>
    <xf numFmtId="44" fontId="13" fillId="0" borderId="0" xfId="0" applyNumberFormat="1" applyFont="1" applyAlignment="1">
      <alignment horizontal="center"/>
    </xf>
    <xf numFmtId="0" fontId="13" fillId="0" borderId="0" xfId="0" applyFont="1"/>
    <xf numFmtId="164" fontId="13" fillId="0" borderId="0" xfId="0" applyNumberFormat="1" applyFont="1"/>
    <xf numFmtId="0" fontId="13" fillId="0" borderId="0" xfId="0" pivotButton="1" applyFont="1"/>
    <xf numFmtId="0" fontId="14" fillId="0" borderId="0" xfId="0" applyFont="1"/>
    <xf numFmtId="44" fontId="15" fillId="4" borderId="1" xfId="1" applyFont="1" applyFill="1" applyBorder="1" applyAlignment="1">
      <alignment vertical="center" wrapText="1"/>
    </xf>
  </cellXfs>
  <cellStyles count="2">
    <cellStyle name="Monétaire" xfId="1" builtinId="4"/>
    <cellStyle name="Normal" xfId="0" builtinId="0"/>
  </cellStyles>
  <dxfs count="42">
    <dxf>
      <font>
        <color auto="1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Aptos"/>
        <scheme val="none"/>
      </font>
    </dxf>
    <dxf>
      <font>
        <name val="Aptos"/>
        <scheme val="none"/>
      </font>
    </dxf>
    <dxf>
      <font>
        <name val="Aptos"/>
        <scheme val="none"/>
      </font>
    </dxf>
    <dxf>
      <font>
        <name val="Aptos"/>
        <scheme val="none"/>
      </font>
    </dxf>
    <dxf>
      <font>
        <name val="Aptos"/>
        <scheme val="none"/>
      </font>
    </dxf>
    <dxf>
      <font>
        <name val="Aptos"/>
        <scheme val="none"/>
      </font>
    </dxf>
    <dxf>
      <font>
        <name val="Aptos"/>
        <scheme val="none"/>
      </font>
    </dxf>
    <dxf>
      <font>
        <name val="Aptos"/>
        <scheme val="none"/>
      </font>
    </dxf>
    <dxf>
      <alignment horizontal="center"/>
    </dxf>
    <dxf>
      <alignment horizontal="center"/>
    </dxf>
    <dxf>
      <numFmt numFmtId="164" formatCode="#,##0.00\ &quot;€&quot;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34" formatCode="_-* #,##0.00\ &quot;€&quot;_-;\-* #,##0.00\ &quot;€&quot;_-;_-* &quot;-&quot;??\ &quot;€&quot;_-;_-@_-"/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ébastien ANDRE" id="{F06ED764-48D7-424B-8C9D-7F9827473380}" userId="S::sebastien.andre@cdg35.fr::69f46d91-956a-4739-9159-80555b761578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bastien Andre" refreshedDate="45342.327234490738" createdVersion="8" refreshedVersion="8" minRefreshableVersion="3" recordCount="12" xr:uid="{6B1F6E73-8FA5-4B11-9F40-14DCE78D9412}">
  <cacheSource type="worksheet">
    <worksheetSource ref="A2:BF14" sheet="Synthèse"/>
  </cacheSource>
  <cacheFields count="58">
    <cacheField name="CDG coordo" numFmtId="0">
      <sharedItems containsMixedTypes="1" containsNumber="1" containsInteger="1" minValue="13" maxValue="77" count="9">
        <n v="13"/>
        <n v="33"/>
        <n v="34"/>
        <n v="35"/>
        <n v="67"/>
        <n v="59"/>
        <n v="69"/>
        <n v="77"/>
        <s v="GC"/>
      </sharedItems>
    </cacheField>
    <cacheField name="CDG organisateurs" numFmtId="0">
      <sharedItems containsMixedTypes="1" containsNumber="1" containsInteger="1" minValue="13" maxValue="77" count="10">
        <n v="13"/>
        <n v="33"/>
        <n v="34"/>
        <n v="35"/>
        <n v="54"/>
        <n v="59"/>
        <n v="63"/>
        <n v="69"/>
        <n v="77"/>
        <s v="GC"/>
      </sharedItems>
    </cacheField>
    <cacheField name="Epreuves" numFmtId="0">
      <sharedItems count="11">
        <s v="Concours externe d'infirmier"/>
        <s v="EP lieutenant de 1ère classe"/>
        <s v="Concours interne de lieutenant de 1ère classe"/>
        <s v="EP Lieutenant HC"/>
        <s v="Concours externe et interne de capitaine"/>
        <s v="Concours externe de lieutenant de 1ère classe"/>
        <s v="EP cadre supérieur de santé"/>
        <s v="Concours externe de médecin et pharmacien"/>
        <s v="EP de commandant"/>
        <s v="Concours interne de lieutenant de 2ème classe"/>
        <s v="Concours externe et interne de cadre de santé"/>
      </sharedItems>
    </cacheField>
    <cacheField name="2022_Prévision" numFmtId="0">
      <sharedItems containsString="0" containsBlank="1" containsNumber="1" minValue="121008" maxValue="307240.08"/>
    </cacheField>
    <cacheField name="2022_Réalisé" numFmtId="44">
      <sharedItems containsSemiMixedTypes="0" containsString="0" containsNumber="1" minValue="0" maxValue="268279.74"/>
    </cacheField>
    <cacheField name="2022_Base comp." numFmtId="44">
      <sharedItems containsSemiMixedTypes="0" containsString="0" containsNumber="1" minValue="0" maxValue="268279.74"/>
    </cacheField>
    <cacheField name="2022_Calcul_Compensation" numFmtId="44">
      <sharedItems containsSemiMixedTypes="0" containsString="0" containsNumber="1" minValue="0" maxValue="262025.14412929071"/>
    </cacheField>
    <cacheField name="2022_Compensation_versée" numFmtId="44">
      <sharedItems containsSemiMixedTypes="0" containsString="0" containsNumber="1" minValue="0" maxValue="289398.99"/>
    </cacheField>
    <cacheField name="2022_Report" numFmtId="44">
      <sharedItems containsSemiMixedTypes="0" containsString="0" containsNumber="1" minValue="-23363.12999999999" maxValue="21119.25"/>
    </cacheField>
    <cacheField name="2023_Prévision" numFmtId="0">
      <sharedItems containsString="0" containsBlank="1" containsNumber="1" containsInteger="1" minValue="30375" maxValue="535116"/>
    </cacheField>
    <cacheField name="2023_Réalisé" numFmtId="44">
      <sharedItems containsString="0" containsBlank="1" containsNumber="1" minValue="20625.560000000001" maxValue="535116"/>
    </cacheField>
    <cacheField name="2023_Base comp." numFmtId="44">
      <sharedItems containsSemiMixedTypes="0" containsString="0" containsNumber="1" minValue="0" maxValue="535116"/>
    </cacheField>
    <cacheField name="2023_Base_corrigée_report" numFmtId="44">
      <sharedItems containsSemiMixedTypes="0" containsString="0" containsNumber="1" minValue="0" maxValue="535116"/>
    </cacheField>
    <cacheField name="2023_Calcul_Compensation" numFmtId="44">
      <sharedItems containsSemiMixedTypes="0" containsString="0" containsNumber="1" minValue="0" maxValue="344890.6126100687"/>
    </cacheField>
    <cacheField name="2023_Compensation_versée" numFmtId="44">
      <sharedItems containsString="0" containsBlank="1" containsNumber="1" minValue="0" maxValue="364931.85"/>
    </cacheField>
    <cacheField name="2023_Report" numFmtId="44">
      <sharedItems containsSemiMixedTypes="0" containsString="0" containsNumber="1" minValue="-170184.15000000002" maxValue="21119.25"/>
    </cacheField>
    <cacheField name="2024_Prévision" numFmtId="0">
      <sharedItems containsString="0" containsBlank="1" containsNumber="1" minValue="12587" maxValue="229839.82"/>
    </cacheField>
    <cacheField name="2024_Réalisé" numFmtId="44">
      <sharedItems containsString="0" containsBlank="1" containsNumber="1" containsInteger="1" minValue="18106" maxValue="18106"/>
    </cacheField>
    <cacheField name="2024_Base comp." numFmtId="44">
      <sharedItems containsSemiMixedTypes="0" containsString="0" containsNumber="1" minValue="0" maxValue="229839.82"/>
    </cacheField>
    <cacheField name="2024_Base_corrigée_report" numFmtId="44">
      <sharedItems containsSemiMixedTypes="0" containsString="0" containsNumber="1" minValue="0" maxValue="249048.94999999998"/>
    </cacheField>
    <cacheField name="2024_Calcul_Compensation" numFmtId="44">
      <sharedItems containsSemiMixedTypes="0" containsString="0" containsNumber="1" minValue="0" maxValue="184281.36757218622"/>
    </cacheField>
    <cacheField name="2024_Compensation_versée" numFmtId="44">
      <sharedItems containsNonDate="0" containsString="0" containsBlank="1"/>
    </cacheField>
    <cacheField name="2024_Report" numFmtId="44">
      <sharedItems containsSemiMixedTypes="0" containsString="0" containsNumber="1" minValue="-64767.582427813759" maxValue="2356.8300000000163"/>
    </cacheField>
    <cacheField name="2025_Prévision" numFmtId="44">
      <sharedItems containsString="0" containsBlank="1" containsNumber="1" containsInteger="1" minValue="20700" maxValue="155000"/>
    </cacheField>
    <cacheField name="2025_Réalisé" numFmtId="44">
      <sharedItems containsNonDate="0" containsString="0" containsBlank="1"/>
    </cacheField>
    <cacheField name="2025_Base comp." numFmtId="44">
      <sharedItems containsSemiMixedTypes="0" containsString="0" containsNumber="1" containsInteger="1" minValue="0" maxValue="155000"/>
    </cacheField>
    <cacheField name="2025_Base corrigée report" numFmtId="44">
      <sharedItems containsSemiMixedTypes="0" containsString="0" containsNumber="1" minValue="0" maxValue="186486.90659981128"/>
    </cacheField>
    <cacheField name="2025_Calcul_Compensation" numFmtId="44">
      <sharedItems containsSemiMixedTypes="0" containsString="0" containsNumber="1" minValue="0" maxValue="191608.84576802672"/>
    </cacheField>
    <cacheField name="2025_Compensation_versée" numFmtId="44">
      <sharedItems containsNonDate="0" containsString="0" containsBlank="1"/>
    </cacheField>
    <cacheField name="2025_Report" numFmtId="44">
      <sharedItems containsSemiMixedTypes="0" containsString="0" containsNumber="1" minValue="129.32472351371416" maxValue="5121.9391682154383"/>
    </cacheField>
    <cacheField name="2026_Prévision" numFmtId="44">
      <sharedItems containsString="0" containsBlank="1" containsNumber="1" minValue="128010.19" maxValue="400000"/>
    </cacheField>
    <cacheField name="2026_Réalisé" numFmtId="44">
      <sharedItems containsNonDate="0" containsString="0" containsBlank="1"/>
    </cacheField>
    <cacheField name="2026_Base comp." numFmtId="44">
      <sharedItems containsSemiMixedTypes="0" containsString="0" containsNumber="1" minValue="0" maxValue="400000"/>
    </cacheField>
    <cacheField name="2026_Base corrigée report" numFmtId="44">
      <sharedItems containsSemiMixedTypes="0" containsString="0" containsNumber="1" minValue="0" maxValue="398784.43509636767"/>
    </cacheField>
    <cacheField name="2026_Calcul_Compensation" numFmtId="44">
      <sharedItems containsSemiMixedTypes="0" containsString="0" containsNumber="1" minValue="0" maxValue="330872.80738523824"/>
    </cacheField>
    <cacheField name="2026_Compensation_versée" numFmtId="44">
      <sharedItems containsNonDate="0" containsString="0" containsBlank="1"/>
    </cacheField>
    <cacheField name="2026_Report" numFmtId="44">
      <sharedItems containsSemiMixedTypes="0" containsString="0" containsNumber="1" minValue="-67911.627711129433" maxValue="5121.9391682154383"/>
    </cacheField>
    <cacheField name="2027_Prévision" numFmtId="44">
      <sharedItems containsString="0" containsBlank="1" containsNumber="1" containsInteger="1" minValue="18106" maxValue="155000"/>
    </cacheField>
    <cacheField name="2027_Réalisé" numFmtId="44">
      <sharedItems containsNonDate="0" containsString="0" containsBlank="1"/>
    </cacheField>
    <cacheField name="2027_Base comp." numFmtId="44">
      <sharedItems containsSemiMixedTypes="0" containsString="0" containsNumber="1" containsInteger="1" minValue="0" maxValue="155000"/>
    </cacheField>
    <cacheField name="2027_Base corrigée report" numFmtId="44">
      <sharedItems containsSemiMixedTypes="0" containsString="0" containsNumber="1" minValue="0" maxValue="150456.20941532386"/>
    </cacheField>
    <cacheField name="2027_Calcul_Compensation" numFmtId="44">
      <sharedItems containsSemiMixedTypes="0" containsString="0" containsNumber="1" minValue="0" maxValue="163293.7451868545"/>
    </cacheField>
    <cacheField name="2027_Compensation_versée" numFmtId="44">
      <sharedItems containsNonDate="0" containsString="0" containsBlank="1"/>
    </cacheField>
    <cacheField name="2027_Report" numFmtId="44">
      <sharedItems containsSemiMixedTypes="0" containsString="0" containsNumber="1" minValue="1533.8430551446472" maxValue="12837.535771530645"/>
    </cacheField>
    <cacheField name="2028_Prévision" numFmtId="44">
      <sharedItems containsNonDate="0" containsString="0" containsBlank="1"/>
    </cacheField>
    <cacheField name="2028_Réalisé" numFmtId="44">
      <sharedItems containsNonDate="0" containsString="0" containsBlank="1"/>
    </cacheField>
    <cacheField name="2028_Base comp." numFmtId="44">
      <sharedItems containsSemiMixedTypes="0" containsString="0" containsNumber="1" containsInteger="1" minValue="0" maxValue="0"/>
    </cacheField>
    <cacheField name="2028_Base corrigée report" numFmtId="44">
      <sharedItems containsSemiMixedTypes="0" containsString="0" containsNumber="1" containsInteger="1" minValue="0" maxValue="0"/>
    </cacheField>
    <cacheField name="2028_Calcul_Compensation" numFmtId="44">
      <sharedItems containsSemiMixedTypes="0" containsString="0" containsNumber="1" containsInteger="1" minValue="0" maxValue="0"/>
    </cacheField>
    <cacheField name="2028_Compensation_versée" numFmtId="44">
      <sharedItems containsNonDate="0" containsString="0" containsBlank="1"/>
    </cacheField>
    <cacheField name="2028_Report" numFmtId="44">
      <sharedItems containsSemiMixedTypes="0" containsString="0" containsNumber="1" minValue="1533.8430551446472" maxValue="12837.535771530645"/>
    </cacheField>
    <cacheField name="2029_Prévision" numFmtId="44">
      <sharedItems containsNonDate="0" containsString="0" containsBlank="1"/>
    </cacheField>
    <cacheField name="2029_Réalisé" numFmtId="44">
      <sharedItems containsNonDate="0" containsString="0" containsBlank="1"/>
    </cacheField>
    <cacheField name="2029_Base comp." numFmtId="44">
      <sharedItems containsSemiMixedTypes="0" containsString="0" containsNumber="1" containsInteger="1" minValue="0" maxValue="0"/>
    </cacheField>
    <cacheField name="2029_Base corrigée report" numFmtId="44">
      <sharedItems containsSemiMixedTypes="0" containsString="0" containsNumber="1" containsInteger="1" minValue="0" maxValue="0"/>
    </cacheField>
    <cacheField name="2029_Calcul_Compensation" numFmtId="44">
      <sharedItems containsSemiMixedTypes="0" containsString="0" containsNumber="1" containsInteger="1" minValue="0" maxValue="0"/>
    </cacheField>
    <cacheField name="2029_Compensation_versée" numFmtId="44">
      <sharedItems containsNonDate="0" containsString="0" containsBlank="1"/>
    </cacheField>
    <cacheField name="2029_Report" numFmtId="44">
      <sharedItems containsSemiMixedTypes="0" containsString="0" containsNumber="1" minValue="1533.8430551446472" maxValue="12837.53577153064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m/>
    <n v="0"/>
    <n v="0"/>
    <n v="0"/>
    <n v="0"/>
    <n v="0"/>
    <n v="70078"/>
    <n v="64842.61"/>
    <n v="64842.61"/>
    <n v="64842.61"/>
    <n v="41792.074029062416"/>
    <n v="47790.94"/>
    <n v="-17051.669999999998"/>
    <m/>
    <m/>
    <n v="0"/>
    <n v="17051.669999999998"/>
    <n v="12617.218691303942"/>
    <m/>
    <n v="-4434.451308696056"/>
    <n v="60000"/>
    <m/>
    <n v="60000"/>
    <n v="64434.451308696058"/>
    <n v="66204.16986941357"/>
    <m/>
    <n v="1769.7185607175124"/>
    <m/>
    <m/>
    <n v="0"/>
    <n v="0"/>
    <n v="0"/>
    <m/>
    <n v="1769.7185607175124"/>
    <n v="60000"/>
    <m/>
    <n v="60000"/>
    <n v="58230.281439282488"/>
    <n v="63198.725904738698"/>
    <m/>
    <n v="4968.4444654562103"/>
    <m/>
    <m/>
    <n v="0"/>
    <n v="0"/>
    <n v="0"/>
    <m/>
    <n v="4968.4444654562103"/>
    <m/>
    <m/>
    <n v="0"/>
    <n v="0"/>
    <n v="0"/>
    <m/>
    <n v="4968.4444654562103"/>
  </r>
  <r>
    <x v="1"/>
    <x v="1"/>
    <x v="1"/>
    <m/>
    <n v="0"/>
    <n v="0"/>
    <n v="0"/>
    <n v="0"/>
    <n v="0"/>
    <n v="56628"/>
    <n v="88933.65"/>
    <n v="88933.65"/>
    <n v="88933.65"/>
    <n v="57319.125255364132"/>
    <n v="38618.47"/>
    <n v="-50315.179999999993"/>
    <m/>
    <m/>
    <n v="0"/>
    <n v="50315.179999999993"/>
    <n v="37230.231968617867"/>
    <m/>
    <n v="-13084.948031382126"/>
    <m/>
    <m/>
    <n v="0"/>
    <n v="13084.948031382126"/>
    <n v="13444.331481180139"/>
    <m/>
    <n v="359.38344979801332"/>
    <m/>
    <m/>
    <n v="0"/>
    <n v="0"/>
    <n v="0"/>
    <m/>
    <n v="359.38344979801332"/>
    <n v="106836"/>
    <m/>
    <n v="106836"/>
    <n v="106476.61655020199"/>
    <n v="115561.634570439"/>
    <m/>
    <n v="9085.0180202370102"/>
    <m/>
    <m/>
    <n v="0"/>
    <n v="0"/>
    <n v="0"/>
    <m/>
    <n v="9085.0180202370102"/>
    <m/>
    <m/>
    <n v="0"/>
    <n v="0"/>
    <n v="0"/>
    <m/>
    <n v="9085.0180202370102"/>
  </r>
  <r>
    <x v="2"/>
    <x v="2"/>
    <x v="2"/>
    <n v="307240.08"/>
    <n v="268279.74"/>
    <n v="268279.74"/>
    <n v="262025.14412929071"/>
    <n v="289398.99"/>
    <n v="21119.25"/>
    <m/>
    <m/>
    <n v="0"/>
    <n v="0"/>
    <n v="0"/>
    <n v="0"/>
    <n v="21119.25"/>
    <n v="215280"/>
    <m/>
    <n v="215280"/>
    <n v="194160.75"/>
    <n v="143667.37357793062"/>
    <m/>
    <n v="-50493.376422069385"/>
    <m/>
    <m/>
    <n v="0"/>
    <n v="50493.376422069385"/>
    <n v="51880.197658729354"/>
    <m/>
    <n v="1386.8212366599691"/>
    <n v="215280"/>
    <m/>
    <n v="215280"/>
    <n v="213893.17876334002"/>
    <n v="177405.73969485777"/>
    <m/>
    <n v="-36487.439068482257"/>
    <m/>
    <m/>
    <n v="0"/>
    <n v="36487.439068482257"/>
    <n v="39600.695783332594"/>
    <m/>
    <n v="3113.2567148503367"/>
    <m/>
    <m/>
    <n v="0"/>
    <n v="0"/>
    <n v="0"/>
    <m/>
    <n v="3113.2567148503367"/>
    <m/>
    <m/>
    <n v="0"/>
    <n v="0"/>
    <n v="0"/>
    <m/>
    <n v="3113.2567148503367"/>
  </r>
  <r>
    <x v="3"/>
    <x v="3"/>
    <x v="3"/>
    <n v="121008"/>
    <n v="137344.32999999999"/>
    <n v="137344.32999999999"/>
    <n v="134142.32421572672"/>
    <n v="113981.2"/>
    <n v="-23363.12999999999"/>
    <m/>
    <m/>
    <n v="0"/>
    <n v="23363.12999999999"/>
    <n v="15057.901872096274"/>
    <n v="0"/>
    <n v="-23363.12999999999"/>
    <n v="128010.19"/>
    <m/>
    <n v="128010.19"/>
    <n v="151373.32"/>
    <n v="112007.22758936415"/>
    <m/>
    <n v="-39366.092410635858"/>
    <n v="106836"/>
    <m/>
    <n v="106836"/>
    <n v="146202.09241063584"/>
    <n v="150217.59267951021"/>
    <m/>
    <n v="4015.5002688743698"/>
    <n v="128010.19"/>
    <m/>
    <n v="128010.19"/>
    <n v="123994.68973112563"/>
    <n v="102587.34136386969"/>
    <m/>
    <n v="-21407.348367255938"/>
    <m/>
    <m/>
    <n v="0"/>
    <n v="21407.348367255938"/>
    <n v="23233.910404849557"/>
    <m/>
    <n v="1826.5620375936196"/>
    <m/>
    <m/>
    <n v="0"/>
    <n v="0"/>
    <n v="0"/>
    <m/>
    <n v="1826.5620375936196"/>
    <m/>
    <m/>
    <n v="0"/>
    <n v="0"/>
    <n v="0"/>
    <m/>
    <n v="1826.5620375936196"/>
  </r>
  <r>
    <x v="3"/>
    <x v="3"/>
    <x v="4"/>
    <m/>
    <n v="0"/>
    <n v="0"/>
    <n v="0"/>
    <n v="0"/>
    <n v="0"/>
    <n v="535116"/>
    <n v="535116"/>
    <n v="535116"/>
    <n v="535116"/>
    <n v="344890.6126100687"/>
    <n v="364931.85"/>
    <n v="-170184.15000000002"/>
    <m/>
    <m/>
    <n v="0"/>
    <n v="170184.15000000002"/>
    <n v="125926.11974919021"/>
    <m/>
    <n v="-44258.03025080981"/>
    <m/>
    <m/>
    <n v="0"/>
    <n v="44258.03025080981"/>
    <n v="45473.595154442119"/>
    <m/>
    <n v="1215.5649036323084"/>
    <n v="400000"/>
    <m/>
    <n v="400000"/>
    <n v="398784.43509636767"/>
    <n v="330872.80738523824"/>
    <m/>
    <n v="-67911.627711129433"/>
    <m/>
    <m/>
    <n v="0"/>
    <n v="67911.627711129433"/>
    <n v="73706.12401960617"/>
    <m/>
    <n v="5794.4963084767369"/>
    <m/>
    <m/>
    <n v="0"/>
    <n v="0"/>
    <n v="0"/>
    <m/>
    <n v="5794.4963084767369"/>
    <m/>
    <m/>
    <n v="0"/>
    <n v="0"/>
    <n v="0"/>
    <m/>
    <n v="5794.4963084767369"/>
  </r>
  <r>
    <x v="4"/>
    <x v="4"/>
    <x v="5"/>
    <n v="263898"/>
    <n v="267782.86"/>
    <n v="267782.86"/>
    <n v="261539.84824517008"/>
    <n v="248573.73"/>
    <n v="-19209.129999999976"/>
    <m/>
    <m/>
    <n v="0"/>
    <n v="19209.129999999976"/>
    <n v="12380.58404795678"/>
    <n v="0"/>
    <n v="-19209.129999999976"/>
    <n v="229839.82"/>
    <m/>
    <n v="229839.82"/>
    <n v="249048.94999999998"/>
    <n v="184281.36757218622"/>
    <m/>
    <n v="-64767.582427813759"/>
    <m/>
    <m/>
    <n v="0"/>
    <n v="64767.582427813759"/>
    <n v="66546.450570977962"/>
    <m/>
    <n v="1778.8681431642035"/>
    <n v="229839.82"/>
    <m/>
    <n v="229839.82"/>
    <n v="228060.9518568358"/>
    <n v="189134.11155603433"/>
    <m/>
    <n v="-38926.840300801472"/>
    <m/>
    <m/>
    <n v="0"/>
    <n v="38926.840300801472"/>
    <n v="42248.236651115898"/>
    <m/>
    <n v="3321.3963503144259"/>
    <m/>
    <m/>
    <n v="0"/>
    <n v="0"/>
    <n v="0"/>
    <m/>
    <n v="3321.3963503144259"/>
    <m/>
    <m/>
    <n v="0"/>
    <n v="0"/>
    <n v="0"/>
    <m/>
    <n v="3321.3963503144259"/>
  </r>
  <r>
    <x v="5"/>
    <x v="5"/>
    <x v="6"/>
    <m/>
    <n v="0"/>
    <n v="0"/>
    <n v="0"/>
    <n v="0"/>
    <n v="0"/>
    <m/>
    <m/>
    <n v="0"/>
    <n v="0"/>
    <n v="0"/>
    <n v="0"/>
    <n v="0"/>
    <n v="12587"/>
    <n v="18106"/>
    <n v="18106"/>
    <n v="18106"/>
    <n v="13397.360001967501"/>
    <m/>
    <n v="-4708.6399980324986"/>
    <m/>
    <m/>
    <n v="0"/>
    <n v="4708.6399980324986"/>
    <n v="4837.9647215462128"/>
    <m/>
    <n v="129.32472351371416"/>
    <m/>
    <m/>
    <n v="0"/>
    <n v="0"/>
    <n v="0"/>
    <m/>
    <n v="129.32472351371416"/>
    <n v="18106"/>
    <m/>
    <n v="18106"/>
    <n v="17976.675276486287"/>
    <n v="19510.518331630934"/>
    <m/>
    <n v="1533.8430551446472"/>
    <m/>
    <m/>
    <n v="0"/>
    <n v="0"/>
    <n v="0"/>
    <m/>
    <n v="1533.8430551446472"/>
    <m/>
    <m/>
    <n v="0"/>
    <n v="0"/>
    <n v="0"/>
    <m/>
    <n v="1533.8430551446472"/>
  </r>
  <r>
    <x v="6"/>
    <x v="6"/>
    <x v="7"/>
    <m/>
    <n v="0"/>
    <n v="0"/>
    <n v="0"/>
    <n v="0"/>
    <n v="0"/>
    <n v="30375"/>
    <n v="20625.560000000001"/>
    <n v="20625.560000000001"/>
    <n v="20625.560000000001"/>
    <n v="13293.49528667752"/>
    <n v="20714.77"/>
    <n v="89.209999999999127"/>
    <m/>
    <m/>
    <n v="0"/>
    <n v="0"/>
    <n v="0"/>
    <m/>
    <n v="89.209999999999127"/>
    <n v="20700"/>
    <m/>
    <n v="20700"/>
    <n v="20610.79"/>
    <n v="21176.873777749628"/>
    <m/>
    <n v="566.08377774962719"/>
    <m/>
    <m/>
    <n v="0"/>
    <n v="0"/>
    <n v="0"/>
    <m/>
    <n v="566.08377774962719"/>
    <n v="20700"/>
    <m/>
    <n v="20700"/>
    <n v="20133.916222250373"/>
    <n v="21851.823849516539"/>
    <m/>
    <n v="1717.9076272661659"/>
    <m/>
    <m/>
    <n v="0"/>
    <n v="0"/>
    <n v="0"/>
    <m/>
    <n v="1717.9076272661659"/>
    <m/>
    <m/>
    <n v="0"/>
    <n v="0"/>
    <n v="0"/>
    <m/>
    <n v="1717.9076272661659"/>
  </r>
  <r>
    <x v="6"/>
    <x v="7"/>
    <x v="8"/>
    <n v="157172.93"/>
    <n v="145689.24"/>
    <n v="145689.24"/>
    <n v="142292.68340981257"/>
    <n v="148046.07"/>
    <n v="2356.8300000000163"/>
    <m/>
    <m/>
    <n v="0"/>
    <n v="0"/>
    <n v="0"/>
    <n v="0"/>
    <n v="2356.8300000000163"/>
    <m/>
    <m/>
    <n v="0"/>
    <n v="0"/>
    <n v="0"/>
    <m/>
    <n v="2356.8300000000163"/>
    <m/>
    <m/>
    <n v="0"/>
    <n v="0"/>
    <n v="0"/>
    <m/>
    <n v="2356.8300000000163"/>
    <m/>
    <m/>
    <n v="0"/>
    <n v="0"/>
    <n v="0"/>
    <m/>
    <n v="2356.8300000000163"/>
    <m/>
    <m/>
    <n v="0"/>
    <n v="0"/>
    <n v="0"/>
    <m/>
    <n v="2356.8300000000163"/>
    <m/>
    <m/>
    <n v="0"/>
    <n v="0"/>
    <n v="0"/>
    <m/>
    <n v="2356.8300000000163"/>
    <m/>
    <m/>
    <n v="0"/>
    <n v="0"/>
    <n v="0"/>
    <m/>
    <n v="2356.8300000000163"/>
  </r>
  <r>
    <x v="6"/>
    <x v="7"/>
    <x v="9"/>
    <m/>
    <n v="0"/>
    <n v="0"/>
    <n v="0"/>
    <n v="0"/>
    <n v="0"/>
    <n v="240430"/>
    <n v="204098"/>
    <n v="204098"/>
    <n v="204098"/>
    <n v="131544.34599692363"/>
    <n v="163965.5"/>
    <n v="-40132.5"/>
    <m/>
    <m/>
    <n v="0"/>
    <n v="40132.5"/>
    <n v="29695.656151494575"/>
    <m/>
    <n v="-10436.843848505425"/>
    <n v="155000"/>
    <m/>
    <n v="155000"/>
    <n v="165436.84384850544"/>
    <n v="169980.63443318158"/>
    <m/>
    <n v="4543.7905846761423"/>
    <m/>
    <m/>
    <n v="0"/>
    <n v="0"/>
    <n v="0"/>
    <m/>
    <n v="4543.7905846761423"/>
    <n v="155000"/>
    <m/>
    <n v="155000"/>
    <n v="150456.20941532386"/>
    <n v="163293.7451868545"/>
    <m/>
    <n v="12837.535771530645"/>
    <m/>
    <m/>
    <n v="0"/>
    <n v="0"/>
    <n v="0"/>
    <m/>
    <n v="12837.535771530645"/>
    <m/>
    <m/>
    <n v="0"/>
    <n v="0"/>
    <n v="0"/>
    <m/>
    <n v="12837.535771530645"/>
  </r>
  <r>
    <x v="7"/>
    <x v="8"/>
    <x v="10"/>
    <m/>
    <n v="0"/>
    <n v="0"/>
    <n v="0"/>
    <n v="0"/>
    <n v="0"/>
    <m/>
    <m/>
    <n v="0"/>
    <n v="0"/>
    <n v="0"/>
    <m/>
    <n v="0"/>
    <n v="69720"/>
    <m/>
    <n v="69720"/>
    <n v="69720"/>
    <n v="51588.641297756221"/>
    <m/>
    <n v="-18131.358702243779"/>
    <m/>
    <m/>
    <n v="0"/>
    <n v="18131.358702243779"/>
    <n v="18629.343885242575"/>
    <m/>
    <n v="497.98518299879652"/>
    <m/>
    <m/>
    <n v="0"/>
    <n v="0"/>
    <n v="0"/>
    <m/>
    <n v="497.98518299879652"/>
    <n v="69720"/>
    <m/>
    <n v="69720"/>
    <n v="69222.014817001211"/>
    <n v="75128.318683381687"/>
    <m/>
    <n v="5906.3038663804764"/>
    <m/>
    <m/>
    <n v="0"/>
    <n v="0"/>
    <n v="0"/>
    <m/>
    <n v="5906.3038663804764"/>
    <m/>
    <m/>
    <n v="0"/>
    <n v="0"/>
    <n v="0"/>
    <m/>
    <n v="5906.3038663804764"/>
  </r>
  <r>
    <x v="8"/>
    <x v="9"/>
    <x v="9"/>
    <m/>
    <n v="0"/>
    <n v="0"/>
    <n v="0"/>
    <n v="0"/>
    <n v="0"/>
    <n v="240449"/>
    <n v="285054.17"/>
    <n v="285054.17"/>
    <n v="285054.17"/>
    <n v="183721.86090185054"/>
    <n v="163978.46"/>
    <n v="-121075.70999999999"/>
    <m/>
    <m/>
    <n v="0"/>
    <n v="121075.70999999999"/>
    <n v="89588.803400188699"/>
    <m/>
    <n v="-31486.906599811293"/>
    <n v="155000"/>
    <m/>
    <n v="155000"/>
    <n v="186486.90659981128"/>
    <n v="191608.84576802672"/>
    <m/>
    <n v="5121.9391682154383"/>
    <m/>
    <m/>
    <n v="0"/>
    <n v="0"/>
    <n v="0"/>
    <m/>
    <n v="5121.9391682154383"/>
    <n v="155000"/>
    <m/>
    <n v="155000"/>
    <n v="149878.06083178456"/>
    <n v="162666.26661453448"/>
    <m/>
    <n v="12788.205782749923"/>
    <m/>
    <m/>
    <n v="0"/>
    <n v="0"/>
    <n v="0"/>
    <m/>
    <n v="12788.205782749923"/>
    <m/>
    <m/>
    <n v="0"/>
    <n v="0"/>
    <n v="0"/>
    <m/>
    <n v="12788.20578274992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504CE6-BE53-44B7-BFB9-27E98C4F629C}" name="Tableau croisé dynamique1" cacheId="0" dataPosition="0" applyNumberFormats="0" applyBorderFormats="0" applyFontFormats="0" applyPatternFormats="0" applyAlignmentFormats="0" applyWidthHeightFormats="1" dataCaption="Valeurs" updatedVersion="8" minRefreshableVersion="3" useAutoFormatting="1" colGrandTotals="0" itemPrintTitles="1" createdVersion="8" indent="0" compact="0" compactData="0" multipleFieldFilters="0" chartFormat="5">
  <location ref="A3:H34" firstHeaderRow="0" firstDataRow="1" firstDataCol="2"/>
  <pivotFields count="58">
    <pivotField axis="axisRow" compact="0" outline="0" showAll="0" insertBlankRow="1">
      <items count="10">
        <item x="0"/>
        <item x="1"/>
        <item x="2"/>
        <item x="3"/>
        <item x="5"/>
        <item x="4"/>
        <item x="6"/>
        <item x="7"/>
        <item x="8"/>
        <item t="default"/>
      </items>
    </pivotField>
    <pivotField compact="0" outline="0" showAll="0" insertBlankRow="1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compact="0" outline="0" showAll="0" insertBlankRow="1">
      <items count="12">
        <item x="5"/>
        <item x="7"/>
        <item x="0"/>
        <item x="10"/>
        <item x="4"/>
        <item x="2"/>
        <item x="9"/>
        <item x="6"/>
        <item x="8"/>
        <item x="1"/>
        <item x="3"/>
        <item t="default"/>
      </items>
    </pivotField>
    <pivotField compact="0" outline="0" showAll="0" insertBlankRow="1"/>
    <pivotField compact="0" outline="0" showAll="0" insertBlankRow="1"/>
    <pivotField compact="0" numFmtId="44" outline="0" showAll="0" insertBlankRow="1"/>
    <pivotField compact="0" numFmtId="44" outline="0" showAll="0" insertBlankRow="1"/>
    <pivotField compact="0" numFmtId="44" outline="0" showAll="0" insertBlankRow="1"/>
    <pivotField dataField="1" compact="0" outline="0" showAll="0" insertBlankRow="1"/>
    <pivotField compact="0" outline="0" showAll="0" insertBlankRow="1"/>
    <pivotField compact="0" outline="0" showAll="0" insertBlankRow="1"/>
    <pivotField compact="0" numFmtId="44" outline="0" showAll="0" insertBlankRow="1"/>
    <pivotField compact="0" numFmtId="44" outline="0" showAll="0" insertBlankRow="1"/>
    <pivotField compact="0" numFmtId="44" outline="0" showAll="0" insertBlankRow="1"/>
    <pivotField compact="0" outline="0" showAll="0" insertBlankRow="1"/>
    <pivotField dataField="1" compact="0" numFmtId="44" outline="0" showAll="0" insertBlankRow="1"/>
    <pivotField compact="0" outline="0" showAll="0" insertBlankRow="1"/>
    <pivotField compact="0" outline="0" showAll="0" insertBlankRow="1"/>
    <pivotField compact="0" numFmtId="44" outline="0" showAll="0" insertBlankRow="1"/>
    <pivotField compact="0" numFmtId="44" outline="0" showAll="0" insertBlankRow="1"/>
    <pivotField compact="0" numFmtId="44" outline="0" showAll="0" insertBlankRow="1"/>
    <pivotField compact="0" outline="0" showAll="0" insertBlankRow="1"/>
    <pivotField dataField="1" compact="0" numFmtId="44" outline="0" showAll="0" insertBlankRow="1"/>
    <pivotField compact="0" outline="0" showAll="0" insertBlankRow="1"/>
    <pivotField compact="0" outline="0" showAll="0" insertBlankRow="1"/>
    <pivotField compact="0" numFmtId="44" outline="0" showAll="0" insertBlankRow="1"/>
    <pivotField compact="0" numFmtId="44" outline="0" showAll="0" insertBlankRow="1"/>
    <pivotField compact="0" numFmtId="44" outline="0" showAll="0" insertBlankRow="1"/>
    <pivotField compact="0" outline="0" showAll="0" insertBlankRow="1"/>
    <pivotField dataField="1" compact="0" numFmtId="44" outline="0" showAll="0" insertBlankRow="1"/>
    <pivotField compact="0" outline="0" showAll="0" insertBlankRow="1"/>
    <pivotField compact="0" outline="0" showAll="0" insertBlankRow="1"/>
    <pivotField compact="0" numFmtId="44" outline="0" showAll="0" insertBlankRow="1"/>
    <pivotField compact="0" numFmtId="44" outline="0" showAll="0" insertBlankRow="1"/>
    <pivotField compact="0" numFmtId="44" outline="0" showAll="0" insertBlankRow="1"/>
    <pivotField compact="0" outline="0" showAll="0" insertBlankRow="1"/>
    <pivotField dataField="1" compact="0" numFmtId="44" outline="0" showAll="0" insertBlankRow="1"/>
    <pivotField compact="0" outline="0" showAll="0" insertBlankRow="1"/>
    <pivotField compact="0" outline="0" showAll="0" insertBlankRow="1"/>
    <pivotField compact="0" numFmtId="44" outline="0" showAll="0" insertBlankRow="1"/>
    <pivotField compact="0" numFmtId="44" outline="0" showAll="0" insertBlankRow="1"/>
    <pivotField compact="0" numFmtId="44" outline="0" showAll="0" insertBlankRow="1"/>
    <pivotField compact="0" outline="0" showAll="0" insertBlankRow="1"/>
    <pivotField dataField="1" compact="0" numFmtId="44" outline="0" showAll="0" insertBlankRow="1"/>
    <pivotField compact="0" outline="0" showAll="0" insertBlankRow="1"/>
    <pivotField compact="0" outline="0" showAll="0" insertBlankRow="1"/>
    <pivotField compact="0" numFmtId="44" outline="0" showAll="0" insertBlankRow="1"/>
    <pivotField compact="0" numFmtId="44" outline="0" showAll="0" insertBlankRow="1"/>
    <pivotField compact="0" numFmtId="44" outline="0" showAll="0" insertBlankRow="1"/>
    <pivotField compact="0" outline="0" showAll="0" insertBlankRow="1"/>
    <pivotField compact="0" numFmtId="44" outline="0" showAll="0" insertBlankRow="1"/>
    <pivotField compact="0" outline="0" showAll="0" insertBlankRow="1"/>
    <pivotField compact="0" outline="0" showAll="0" insertBlankRow="1"/>
    <pivotField compact="0" numFmtId="44" outline="0" showAll="0" insertBlankRow="1"/>
    <pivotField compact="0" numFmtId="44" outline="0" showAll="0" insertBlankRow="1"/>
    <pivotField compact="0" numFmtId="44" outline="0" showAll="0" insertBlankRow="1"/>
    <pivotField compact="0" outline="0" showAll="0" insertBlankRow="1"/>
    <pivotField compact="0" numFmtId="44" outline="0" showAll="0" insertBlankRow="1"/>
  </pivotFields>
  <rowFields count="2">
    <field x="0"/>
    <field x="2"/>
  </rowFields>
  <rowItems count="31">
    <i>
      <x/>
      <x v="2"/>
    </i>
    <i t="default">
      <x/>
    </i>
    <i t="blank">
      <x/>
    </i>
    <i>
      <x v="1"/>
      <x v="9"/>
    </i>
    <i t="default">
      <x v="1"/>
    </i>
    <i t="blank">
      <x v="1"/>
    </i>
    <i>
      <x v="2"/>
      <x v="5"/>
    </i>
    <i t="default">
      <x v="2"/>
    </i>
    <i t="blank">
      <x v="2"/>
    </i>
    <i>
      <x v="3"/>
      <x v="4"/>
    </i>
    <i r="1">
      <x v="10"/>
    </i>
    <i t="default">
      <x v="3"/>
    </i>
    <i t="blank">
      <x v="3"/>
    </i>
    <i>
      <x v="4"/>
      <x v="7"/>
    </i>
    <i t="default">
      <x v="4"/>
    </i>
    <i t="blank">
      <x v="4"/>
    </i>
    <i>
      <x v="5"/>
      <x/>
    </i>
    <i t="default">
      <x v="5"/>
    </i>
    <i t="blank">
      <x v="5"/>
    </i>
    <i>
      <x v="6"/>
      <x v="1"/>
    </i>
    <i r="1">
      <x v="6"/>
    </i>
    <i r="1">
      <x v="8"/>
    </i>
    <i t="default">
      <x v="6"/>
    </i>
    <i t="blank">
      <x v="6"/>
    </i>
    <i>
      <x v="7"/>
      <x v="3"/>
    </i>
    <i t="default">
      <x v="7"/>
    </i>
    <i t="blank">
      <x v="7"/>
    </i>
    <i>
      <x v="8"/>
      <x v="6"/>
    </i>
    <i t="default">
      <x v="8"/>
    </i>
    <i t="blank">
      <x v="8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2022" fld="8" baseField="0" baseItem="0"/>
    <dataField name="2023" fld="15" baseField="0" baseItem="0"/>
    <dataField name="2024" fld="22" baseField="0" baseItem="0"/>
    <dataField name="2025" fld="29" baseField="0" baseItem="0"/>
    <dataField name="2026" fld="36" baseField="0" baseItem="0"/>
    <dataField name="2027" fld="43" baseField="0" baseItem="0"/>
  </dataFields>
  <formats count="33">
    <format dxfId="3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1">
      <pivotArea field="1" type="button" dataOnly="0" labelOnly="1" outline="0"/>
    </format>
    <format dxfId="30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9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8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27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26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25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24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23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22">
      <pivotArea field="0" type="button" dataOnly="0" labelOnly="1" outline="0" axis="axisRow" fieldPosition="0"/>
    </format>
    <format dxfId="21">
      <pivotArea dataOnly="0" labelOnly="1" outline="0" fieldPosition="0">
        <references count="1">
          <reference field="0" count="0"/>
        </references>
      </pivotArea>
    </format>
    <format dxfId="20">
      <pivotArea dataOnly="0" labelOnly="1" grandRow="1" outline="0" fieldPosition="0"/>
    </format>
    <format dxfId="19">
      <pivotArea outline="0" collapsedLevelsAreSubtotals="1" fieldPosition="0"/>
    </format>
    <format dxfId="18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7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6">
      <pivotArea type="all" dataOnly="0" outline="0" fieldPosition="0"/>
    </format>
    <format dxfId="15">
      <pivotArea outline="0" collapsedLevelsAreSubtotals="1" fieldPosition="0"/>
    </format>
    <format dxfId="14">
      <pivotArea field="0" type="button" dataOnly="0" labelOnly="1" outline="0" axis="axisRow" fieldPosition="0"/>
    </format>
    <format dxfId="13">
      <pivotArea field="1" type="button" dataOnly="0" labelOnly="1" outline="0"/>
    </format>
    <format dxfId="12">
      <pivotArea dataOnly="0" labelOnly="1" outline="0" fieldPosition="0">
        <references count="1">
          <reference field="0" count="0"/>
        </references>
      </pivotArea>
    </format>
    <format dxfId="11">
      <pivotArea dataOnly="0" labelOnly="1" outline="0" fieldPosition="0">
        <references count="1">
          <reference field="0" count="0" defaultSubtotal="1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8">
      <pivotArea type="all" dataOnly="0" outline="0" fieldPosition="0"/>
    </format>
    <format dxfId="7">
      <pivotArea outline="0" collapsedLevelsAreSubtotals="1" fieldPosition="0"/>
    </format>
    <format dxfId="6">
      <pivotArea field="0" type="button" dataOnly="0" labelOnly="1" outline="0" axis="axisRow" fieldPosition="0"/>
    </format>
    <format dxfId="5">
      <pivotArea field="1" type="button" dataOnly="0" labelOnly="1" outline="0"/>
    </format>
    <format dxfId="4">
      <pivotArea dataOnly="0" labelOnly="1" outline="0" fieldPosition="0">
        <references count="1">
          <reference field="0" count="0"/>
        </references>
      </pivotArea>
    </format>
    <format dxfId="3">
      <pivotArea dataOnly="0" labelOnly="1" outline="0" fieldPosition="0">
        <references count="1">
          <reference field="0" count="0" defaultSubtotal="1"/>
        </references>
      </pivotArea>
    </format>
    <format dxfId="2">
      <pivotArea dataOnly="0" labelOnly="1" grandRow="1" outline="0" fieldPosition="0"/>
    </format>
    <format dxfId="1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0">
      <pivotArea dataOnly="0" labelOnly="1" outline="0" fieldPosition="0">
        <references count="1">
          <reference field="2" count="0"/>
        </references>
      </pivotArea>
    </format>
  </formats>
  <conditionalFormats count="1">
    <conditionalFormat priority="1">
      <pivotAreas count="1">
        <pivotArea type="data" outline="0" collapsedLevelsAreSubtotals="1" fieldPosition="0"/>
      </pivotAreas>
    </conditionalFormat>
  </conditionalFormats>
  <chartFormats count="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5"/>
          </reference>
        </references>
      </pivotArea>
    </chartFormat>
  </chartFormats>
  <pivotTableStyleInfo name="PivotStyleLight14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InsertBlankRowDefault="1"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2" dT="2024-02-14T08:03:33.20" personId="{F06ED764-48D7-424B-8C9D-7F9827473380}" id="{D1141F1F-500B-457A-B9AA-1A4D67953490}">
    <text>Ce montant sert de base de calcul pour la ventilation de la compensation versée par la DGSCGC :
Si le montant prévisionnel est pris en compte au titre de l'année N+1, le montant réalisé est pris en compte en N+1, et génère un recalcul automatique</text>
  </threadedComment>
  <threadedComment ref="N2" dT="2024-02-14T08:04:19.90" personId="{F06ED764-48D7-424B-8C9D-7F9827473380}" id="{E8FAF030-D28E-4C96-9457-4449239F7204}">
    <text>Calcul de la ventilation de la compensation demandée à DGSCGC, sur la base des dépenses de l'année + report</text>
  </threadedComment>
  <threadedComment ref="Q2" dT="2024-02-14T08:00:49.75" personId="{F06ED764-48D7-424B-8C9D-7F9827473380}" id="{886FF978-4BAF-4768-A8EC-1E74BB7B1AC5}">
    <text>Montant prévisionnel indiqué par chaque organisateur</text>
  </threadedComment>
  <threadedComment ref="R2" dT="2024-02-14T08:01:46.55" personId="{F06ED764-48D7-424B-8C9D-7F9827473380}" id="{88842A27-BB87-4A10-BF58-767EB5AD30C6}">
    <text>Montant constaté de l'opération fourni par le CDG organisateur</text>
  </threadedComment>
  <threadedComment ref="S2" dT="2024-02-14T08:03:33.20" personId="{F06ED764-48D7-424B-8C9D-7F9827473380}" id="{268BD9E9-7D0E-4940-AA02-44CCCF18EE9D}">
    <text>Ce montant sert de base de calcul pour la ventilation de la compensation versée par la DGSCGC :
Si le montant prévisionnel est pris en compte au titre de l'année N+1, le montant réalisé est pris en compte en N+1, et génère un recalcul automatique</text>
  </threadedComment>
  <threadedComment ref="U2" dT="2024-02-14T08:04:19.90" personId="{F06ED764-48D7-424B-8C9D-7F9827473380}" id="{6C0F638E-9EEE-4538-AE8A-F71055C82277}">
    <text>Calcul de la ventilation de la compensation demandée à DGSCGC, sur la base des dépenses de l'année + report</text>
  </threadedComment>
  <threadedComment ref="W2" dT="2024-02-14T08:06:32.41" personId="{F06ED764-48D7-424B-8C9D-7F9827473380}" id="{A3E5910E-A8A6-44AB-A2D3-37149F2236F5}">
    <text>Montant du report sur l'année suivante =
Ensemble des dépenses engagées par chaque CDG - la compensation perçue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0F86D-E91D-45EC-A615-A0EC9D190536}">
  <sheetPr>
    <pageSetUpPr fitToPage="1"/>
  </sheetPr>
  <dimension ref="A1:BF32"/>
  <sheetViews>
    <sheetView tabSelected="1" view="pageBreakPreview" zoomScale="85" zoomScaleNormal="85" zoomScaleSheetLayoutView="85" workbookViewId="0">
      <pane xSplit="3" topLeftCell="AR1" activePane="topRight" state="frozen"/>
      <selection pane="topRight" activeCell="T1" sqref="T1:T1048576"/>
    </sheetView>
  </sheetViews>
  <sheetFormatPr baseColWidth="10" defaultColWidth="19.5703125" defaultRowHeight="28.9" customHeight="1" x14ac:dyDescent="0.25"/>
  <cols>
    <col min="1" max="1" width="19.5703125" style="6"/>
    <col min="2" max="2" width="19.5703125" style="3"/>
    <col min="3" max="3" width="45.42578125" customWidth="1"/>
    <col min="4" max="9" width="13.7109375" style="1" customWidth="1"/>
    <col min="10" max="13" width="14.28515625" style="1" bestFit="1" customWidth="1"/>
    <col min="14" max="19" width="13.7109375" style="1" customWidth="1"/>
    <col min="20" max="20" width="14.28515625" style="1" bestFit="1" customWidth="1"/>
    <col min="21" max="58" width="13.7109375" style="1" customWidth="1"/>
  </cols>
  <sheetData>
    <row r="1" spans="1:58" s="8" customFormat="1" ht="28.9" customHeight="1" x14ac:dyDescent="0.3">
      <c r="A1" s="11"/>
      <c r="B1" s="12"/>
      <c r="C1" s="13"/>
      <c r="D1" s="16">
        <v>2022</v>
      </c>
      <c r="E1" s="17"/>
      <c r="F1" s="17"/>
      <c r="G1" s="17"/>
      <c r="H1" s="17"/>
      <c r="I1" s="18"/>
      <c r="J1" s="16">
        <v>2023</v>
      </c>
      <c r="K1" s="17"/>
      <c r="L1" s="17"/>
      <c r="M1" s="17"/>
      <c r="N1" s="17"/>
      <c r="O1" s="17"/>
      <c r="P1" s="19"/>
      <c r="Q1" s="16">
        <v>2024</v>
      </c>
      <c r="R1" s="17"/>
      <c r="S1" s="17"/>
      <c r="T1" s="17"/>
      <c r="U1" s="17"/>
      <c r="V1" s="17"/>
      <c r="W1" s="18"/>
      <c r="X1" s="16">
        <v>2025</v>
      </c>
      <c r="Y1" s="17"/>
      <c r="Z1" s="17"/>
      <c r="AA1" s="17"/>
      <c r="AB1" s="17"/>
      <c r="AC1" s="17"/>
      <c r="AD1" s="18"/>
      <c r="AE1" s="16">
        <v>2026</v>
      </c>
      <c r="AF1" s="17"/>
      <c r="AG1" s="17"/>
      <c r="AH1" s="17"/>
      <c r="AI1" s="17"/>
      <c r="AJ1" s="17"/>
      <c r="AK1" s="18"/>
      <c r="AL1" s="16">
        <v>2027</v>
      </c>
      <c r="AM1" s="17"/>
      <c r="AN1" s="17"/>
      <c r="AO1" s="17"/>
      <c r="AP1" s="17"/>
      <c r="AQ1" s="17"/>
      <c r="AR1" s="18"/>
      <c r="AS1" s="16">
        <v>2028</v>
      </c>
      <c r="AT1" s="17"/>
      <c r="AU1" s="17"/>
      <c r="AV1" s="17"/>
      <c r="AW1" s="17"/>
      <c r="AX1" s="17"/>
      <c r="AY1" s="18"/>
      <c r="AZ1" s="16">
        <v>2029</v>
      </c>
      <c r="BA1" s="17"/>
      <c r="BB1" s="17"/>
      <c r="BC1" s="17"/>
      <c r="BD1" s="17"/>
      <c r="BE1" s="17"/>
      <c r="BF1" s="18"/>
    </row>
    <row r="2" spans="1:58" s="6" customFormat="1" ht="41.45" customHeight="1" x14ac:dyDescent="0.25">
      <c r="A2" s="9" t="s">
        <v>13</v>
      </c>
      <c r="B2" s="7" t="s">
        <v>0</v>
      </c>
      <c r="C2" s="10" t="s">
        <v>12</v>
      </c>
      <c r="D2" s="43" t="s">
        <v>81</v>
      </c>
      <c r="E2" s="38" t="s">
        <v>16</v>
      </c>
      <c r="F2" s="23" t="s">
        <v>86</v>
      </c>
      <c r="G2" s="21" t="s">
        <v>87</v>
      </c>
      <c r="H2" s="38" t="s">
        <v>70</v>
      </c>
      <c r="I2" s="22" t="s">
        <v>18</v>
      </c>
      <c r="J2" s="43" t="s">
        <v>82</v>
      </c>
      <c r="K2" s="38" t="s">
        <v>14</v>
      </c>
      <c r="L2" s="23" t="s">
        <v>83</v>
      </c>
      <c r="M2" s="23" t="s">
        <v>84</v>
      </c>
      <c r="N2" s="21" t="s">
        <v>88</v>
      </c>
      <c r="O2" s="38" t="s">
        <v>69</v>
      </c>
      <c r="P2" s="22" t="s">
        <v>15</v>
      </c>
      <c r="Q2" s="20" t="s">
        <v>21</v>
      </c>
      <c r="R2" s="37" t="s">
        <v>19</v>
      </c>
      <c r="S2" s="23" t="s">
        <v>22</v>
      </c>
      <c r="T2" s="23" t="s">
        <v>29</v>
      </c>
      <c r="U2" s="21" t="s">
        <v>67</v>
      </c>
      <c r="V2" s="38" t="s">
        <v>68</v>
      </c>
      <c r="W2" s="22" t="s">
        <v>20</v>
      </c>
      <c r="X2" s="20" t="s">
        <v>24</v>
      </c>
      <c r="Y2" s="37" t="s">
        <v>25</v>
      </c>
      <c r="Z2" s="23" t="s">
        <v>26</v>
      </c>
      <c r="AA2" s="23" t="s">
        <v>27</v>
      </c>
      <c r="AB2" s="21" t="s">
        <v>71</v>
      </c>
      <c r="AC2" s="38" t="s">
        <v>72</v>
      </c>
      <c r="AD2" s="22" t="s">
        <v>28</v>
      </c>
      <c r="AE2" s="20" t="s">
        <v>30</v>
      </c>
      <c r="AF2" s="37" t="s">
        <v>31</v>
      </c>
      <c r="AG2" s="23" t="s">
        <v>32</v>
      </c>
      <c r="AH2" s="23" t="s">
        <v>33</v>
      </c>
      <c r="AI2" s="21" t="s">
        <v>80</v>
      </c>
      <c r="AJ2" s="38" t="s">
        <v>79</v>
      </c>
      <c r="AK2" s="22" t="s">
        <v>34</v>
      </c>
      <c r="AL2" s="20" t="s">
        <v>35</v>
      </c>
      <c r="AM2" s="37" t="s">
        <v>36</v>
      </c>
      <c r="AN2" s="23" t="s">
        <v>37</v>
      </c>
      <c r="AO2" s="23" t="s">
        <v>38</v>
      </c>
      <c r="AP2" s="21" t="s">
        <v>78</v>
      </c>
      <c r="AQ2" s="38" t="s">
        <v>77</v>
      </c>
      <c r="AR2" s="22" t="s">
        <v>39</v>
      </c>
      <c r="AS2" s="20" t="s">
        <v>57</v>
      </c>
      <c r="AT2" s="37" t="s">
        <v>58</v>
      </c>
      <c r="AU2" s="23" t="s">
        <v>59</v>
      </c>
      <c r="AV2" s="23" t="s">
        <v>60</v>
      </c>
      <c r="AW2" s="21" t="s">
        <v>76</v>
      </c>
      <c r="AX2" s="38" t="s">
        <v>75</v>
      </c>
      <c r="AY2" s="22" t="s">
        <v>61</v>
      </c>
      <c r="AZ2" s="20" t="s">
        <v>62</v>
      </c>
      <c r="BA2" s="37" t="s">
        <v>63</v>
      </c>
      <c r="BB2" s="23" t="s">
        <v>64</v>
      </c>
      <c r="BC2" s="23" t="s">
        <v>65</v>
      </c>
      <c r="BD2" s="21" t="s">
        <v>74</v>
      </c>
      <c r="BE2" s="38" t="s">
        <v>73</v>
      </c>
      <c r="BF2" s="22" t="s">
        <v>66</v>
      </c>
    </row>
    <row r="3" spans="1:58" ht="28.9" customHeight="1" x14ac:dyDescent="0.25">
      <c r="A3" s="9">
        <v>13</v>
      </c>
      <c r="B3" s="5">
        <v>13</v>
      </c>
      <c r="C3" s="14" t="s">
        <v>8</v>
      </c>
      <c r="D3" s="44"/>
      <c r="E3" s="40">
        <v>0</v>
      </c>
      <c r="F3" s="48">
        <f t="shared" ref="F3:F14" si="0">IF(ISBLANK(E3),D3,E3)</f>
        <v>0</v>
      </c>
      <c r="G3" s="28">
        <f t="shared" ref="G3:G14" si="1">IF(F3&gt;0,(F3/E$15)*$B$20,0)</f>
        <v>0</v>
      </c>
      <c r="H3" s="39">
        <v>0</v>
      </c>
      <c r="I3" s="25">
        <f t="shared" ref="I3:I14" si="2">H3-F3</f>
        <v>0</v>
      </c>
      <c r="J3" s="32">
        <v>70078</v>
      </c>
      <c r="K3" s="40">
        <v>64842.61</v>
      </c>
      <c r="L3" s="27">
        <f>IF(ISBLANK(K3),J3,K3)</f>
        <v>64842.61</v>
      </c>
      <c r="M3" s="27">
        <f>IF((L3&gt;0),L3-I3,IF(I3&lt;0,-I3,0))</f>
        <v>64842.61</v>
      </c>
      <c r="N3" s="28">
        <f>IF(M3&gt;0,(M3/M$15)*$B$20,0)</f>
        <v>41792.074029062416</v>
      </c>
      <c r="O3" s="39">
        <v>47790.94</v>
      </c>
      <c r="P3" s="25">
        <f>IF(N3=0,I3,IF(ISBLANK(O3),N3-M3,O3-M3))</f>
        <v>-17051.669999999998</v>
      </c>
      <c r="Q3" s="26"/>
      <c r="R3" s="41"/>
      <c r="S3" s="27">
        <f>IF(ISBLANK(R3),Q3,R3)</f>
        <v>0</v>
      </c>
      <c r="T3" s="27">
        <f t="shared" ref="T3:T14" si="3">IF((S3&gt;0),S3-P3,IF(P3&lt;0,-P3,0))</f>
        <v>17051.669999999998</v>
      </c>
      <c r="U3" s="28">
        <f>IF(T3&gt;0,(T3/T$15)*$B$20,0)</f>
        <v>12617.218691303942</v>
      </c>
      <c r="V3" s="39"/>
      <c r="W3" s="25">
        <f t="shared" ref="W3:W14" si="4">IF(T3=0,P3,IF(ISBLANK(V3),U3-T3,V3-T3))</f>
        <v>-4434.451308696056</v>
      </c>
      <c r="X3" s="35">
        <v>60000</v>
      </c>
      <c r="Y3" s="41"/>
      <c r="Z3" s="27">
        <f>IF(ISBLANK(Y3),X3,Y3)</f>
        <v>60000</v>
      </c>
      <c r="AA3" s="27">
        <f>IF((Z3&gt;0),Z3-W3,IF(W3&lt;0,-W3,0))</f>
        <v>64434.451308696058</v>
      </c>
      <c r="AB3" s="28">
        <f t="shared" ref="AB3:AB14" si="5">(AA3/$AA$15)*$B$20</f>
        <v>66204.16986941357</v>
      </c>
      <c r="AC3" s="39"/>
      <c r="AD3" s="25">
        <f>IF(AA3=0,W3,IF(ISBLANK(AC3),AB3-AA3,AC3-AA3))</f>
        <v>1769.7185607175124</v>
      </c>
      <c r="AE3" s="35"/>
      <c r="AF3" s="41"/>
      <c r="AG3" s="27">
        <f>IF(ISBLANK(AF3),AE3,AF3)</f>
        <v>0</v>
      </c>
      <c r="AH3" s="27">
        <f>IF((AG3&gt;0),AG3-AD3,IF(AD3&lt;0,-AD3,0))</f>
        <v>0</v>
      </c>
      <c r="AI3" s="28">
        <v>0</v>
      </c>
      <c r="AJ3" s="39"/>
      <c r="AK3" s="25">
        <f>IF(AH3=0,AD3,IF(ISBLANK(AJ3),AI3-AH3,AJ3-AH3))</f>
        <v>1769.7185607175124</v>
      </c>
      <c r="AL3" s="35">
        <v>60000</v>
      </c>
      <c r="AM3" s="41"/>
      <c r="AN3" s="27">
        <f>IF(ISBLANK(AM3),AL3,AM3)</f>
        <v>60000</v>
      </c>
      <c r="AO3" s="27">
        <f>IF((AN3&gt;0),AN3-AK3,IF(AK3&lt;0,-AK3,0))</f>
        <v>58230.281439282488</v>
      </c>
      <c r="AP3" s="28">
        <f t="shared" ref="AP3:AP14" si="6">(AO3/AO$15)*$B$20</f>
        <v>63198.725904738698</v>
      </c>
      <c r="AQ3" s="39"/>
      <c r="AR3" s="25">
        <f>IF(AO3=0,AK3,IF(ISBLANK(AQ3),AP3-AO3,AQ3-AO3))</f>
        <v>4968.4444654562103</v>
      </c>
      <c r="AS3" s="29"/>
      <c r="AT3" s="41"/>
      <c r="AU3" s="27">
        <f>IF(ISBLANK(AT3),AS3,AT3)</f>
        <v>0</v>
      </c>
      <c r="AV3" s="27">
        <f>IF((AU3&gt;0),AU3-AR3,IF(AR3&lt;0,-AR3,0))</f>
        <v>0</v>
      </c>
      <c r="AW3" s="28">
        <f>IFERROR((AV3/AV$15)*$B$20,0)</f>
        <v>0</v>
      </c>
      <c r="AX3" s="42"/>
      <c r="AY3" s="25">
        <f>IF(AV3=0,AR3,IF(ISBLANK(AX3),AW3-AV3,AX3-AV3))</f>
        <v>4968.4444654562103</v>
      </c>
      <c r="AZ3" s="29"/>
      <c r="BA3" s="41"/>
      <c r="BB3" s="27">
        <f>IF(ISBLANK(BA3),AZ3,BA3)</f>
        <v>0</v>
      </c>
      <c r="BC3" s="27">
        <f>IF((BB3&gt;0),BB3-AY3,IF(AY3&lt;0,-AY3,0))</f>
        <v>0</v>
      </c>
      <c r="BD3" s="28">
        <f>IFERROR((BC3/BC$15)*$B$20,0)</f>
        <v>0</v>
      </c>
      <c r="BE3" s="42"/>
      <c r="BF3" s="25">
        <f>IF(BC3=0,AY3,IF(ISBLANK(BE3),BD3-BC3,BE3-BC3))</f>
        <v>4968.4444654562103</v>
      </c>
    </row>
    <row r="4" spans="1:58" ht="28.9" customHeight="1" x14ac:dyDescent="0.25">
      <c r="A4" s="9">
        <v>33</v>
      </c>
      <c r="B4" s="5">
        <v>33</v>
      </c>
      <c r="C4" s="14" t="s">
        <v>6</v>
      </c>
      <c r="D4" s="44"/>
      <c r="E4" s="40">
        <v>0</v>
      </c>
      <c r="F4" s="48">
        <f t="shared" si="0"/>
        <v>0</v>
      </c>
      <c r="G4" s="28">
        <f t="shared" si="1"/>
        <v>0</v>
      </c>
      <c r="H4" s="39">
        <v>0</v>
      </c>
      <c r="I4" s="25">
        <f t="shared" si="2"/>
        <v>0</v>
      </c>
      <c r="J4" s="32">
        <v>56628</v>
      </c>
      <c r="K4" s="40">
        <v>88933.65</v>
      </c>
      <c r="L4" s="27">
        <f t="shared" ref="L4:L14" si="7">IF(ISBLANK(K4),J4,K4)</f>
        <v>88933.65</v>
      </c>
      <c r="M4" s="27">
        <f t="shared" ref="M4:M14" si="8">IF((L4&gt;0),L4-I4,IF(I4&lt;0,-I4,0))</f>
        <v>88933.65</v>
      </c>
      <c r="N4" s="28">
        <f t="shared" ref="N4:N14" si="9">IF(M4&gt;0,(M4/M$15)*$B$20,0)</f>
        <v>57319.125255364132</v>
      </c>
      <c r="O4" s="39">
        <v>38618.47</v>
      </c>
      <c r="P4" s="25">
        <f t="shared" ref="P4:P14" si="10">IF(N4=0,I4,IF(ISBLANK(O4),N4-M4,O4-M4))</f>
        <v>-50315.179999999993</v>
      </c>
      <c r="Q4" s="31"/>
      <c r="R4" s="41"/>
      <c r="S4" s="27">
        <f t="shared" ref="S4:S14" si="11">IF(ISBLANK(R4),Q4,R4)</f>
        <v>0</v>
      </c>
      <c r="T4" s="27">
        <f t="shared" si="3"/>
        <v>50315.179999999993</v>
      </c>
      <c r="U4" s="28">
        <f t="shared" ref="U4:U14" si="12">IF(T4&gt;0,(T4/T$15)*$B$20,0)</f>
        <v>37230.231968617867</v>
      </c>
      <c r="V4" s="39"/>
      <c r="W4" s="25">
        <f t="shared" si="4"/>
        <v>-13084.948031382126</v>
      </c>
      <c r="X4" s="36"/>
      <c r="Y4" s="41"/>
      <c r="Z4" s="27">
        <f t="shared" ref="Z4:Z14" si="13">IF(ISBLANK(Y4),X4,Y4)</f>
        <v>0</v>
      </c>
      <c r="AA4" s="27">
        <f t="shared" ref="AA4:AA14" si="14">IF((Z4&gt;0),Z4-W4,IF(W4&lt;0,-W4,0))</f>
        <v>13084.948031382126</v>
      </c>
      <c r="AB4" s="28">
        <f t="shared" si="5"/>
        <v>13444.331481180139</v>
      </c>
      <c r="AC4" s="39"/>
      <c r="AD4" s="25">
        <f>IF(AA4=0,W4,IF(ISBLANK(AC4),AB4-AA4,AC4-AA4))</f>
        <v>359.38344979801332</v>
      </c>
      <c r="AE4" s="35"/>
      <c r="AF4" s="41"/>
      <c r="AG4" s="27">
        <f t="shared" ref="AG4:AG14" si="15">IF(ISBLANK(AF4),AE4,AF4)</f>
        <v>0</v>
      </c>
      <c r="AH4" s="27">
        <f t="shared" ref="AH4:AH14" si="16">IF((AG4&gt;0),AG4-AD4,IF(AD4&lt;0,-AD4,0))</f>
        <v>0</v>
      </c>
      <c r="AI4" s="28">
        <v>0</v>
      </c>
      <c r="AJ4" s="39"/>
      <c r="AK4" s="25">
        <f>IF(AH4=0,AD4,IF(ISBLANK(AJ4),AI4-AH4,AJ4-AH4))</f>
        <v>359.38344979801332</v>
      </c>
      <c r="AL4" s="35">
        <v>106836</v>
      </c>
      <c r="AM4" s="41"/>
      <c r="AN4" s="27">
        <f t="shared" ref="AN4:AN14" si="17">IF(ISBLANK(AM4),AL4,AM4)</f>
        <v>106836</v>
      </c>
      <c r="AO4" s="27">
        <f t="shared" ref="AO4:AO14" si="18">IF((AN4&gt;0),AN4-AK4,IF(AK4&lt;0,-AK4,0))</f>
        <v>106476.61655020199</v>
      </c>
      <c r="AP4" s="28">
        <f t="shared" si="6"/>
        <v>115561.634570439</v>
      </c>
      <c r="AQ4" s="39"/>
      <c r="AR4" s="25">
        <f>IF(AO4=0,AK4,IF(ISBLANK(AQ4),AP4-AO4,AQ4-AO4))</f>
        <v>9085.0180202370102</v>
      </c>
      <c r="AS4" s="29"/>
      <c r="AT4" s="41"/>
      <c r="AU4" s="27">
        <f t="shared" ref="AU4:AU14" si="19">IF(ISBLANK(AT4),AS4,AT4)</f>
        <v>0</v>
      </c>
      <c r="AV4" s="27">
        <f t="shared" ref="AV4:AV14" si="20">IF((AU4&gt;0),AU4-AR4,IF(AR4&lt;0,-AR4,0))</f>
        <v>0</v>
      </c>
      <c r="AW4" s="28">
        <f t="shared" ref="AW4:AW14" si="21">IFERROR((AV4/AV$15)*$B$20,0)</f>
        <v>0</v>
      </c>
      <c r="AX4" s="42"/>
      <c r="AY4" s="25">
        <f>IF(AV4=0,AR4,IF(ISBLANK(AX4),AW4-AV4,AX4-AV4))</f>
        <v>9085.0180202370102</v>
      </c>
      <c r="AZ4" s="29"/>
      <c r="BA4" s="41"/>
      <c r="BB4" s="27">
        <f t="shared" ref="BB4:BB14" si="22">IF(ISBLANK(BA4),AZ4,BA4)</f>
        <v>0</v>
      </c>
      <c r="BC4" s="27">
        <f t="shared" ref="BC4:BC14" si="23">IF((BB4&gt;0),BB4-AY4,IF(AY4&lt;0,-AY4,0))</f>
        <v>0</v>
      </c>
      <c r="BD4" s="28">
        <f t="shared" ref="BD4:BD14" si="24">IFERROR((BC4/BC$15)*$B$20,0)</f>
        <v>0</v>
      </c>
      <c r="BE4" s="42"/>
      <c r="BF4" s="25">
        <f>IF(BC4=0,AY4,IF(ISBLANK(BE4),BD4-BC4,BE4-BC4))</f>
        <v>9085.0180202370102</v>
      </c>
    </row>
    <row r="5" spans="1:58" ht="28.9" customHeight="1" x14ac:dyDescent="0.25">
      <c r="A5" s="9">
        <v>34</v>
      </c>
      <c r="B5" s="5">
        <v>34</v>
      </c>
      <c r="C5" s="14" t="s">
        <v>2</v>
      </c>
      <c r="D5" s="47">
        <v>307240.08</v>
      </c>
      <c r="E5" s="40">
        <v>268279.74</v>
      </c>
      <c r="F5" s="48">
        <f t="shared" si="0"/>
        <v>268279.74</v>
      </c>
      <c r="G5" s="28">
        <f>IF(F5&gt;0,(F5/E$15)*$B$20,0)</f>
        <v>262025.14412929071</v>
      </c>
      <c r="H5" s="39">
        <v>289398.99</v>
      </c>
      <c r="I5" s="25">
        <f>H5-F5</f>
        <v>21119.25</v>
      </c>
      <c r="J5" s="45"/>
      <c r="K5" s="40"/>
      <c r="L5" s="27">
        <f t="shared" si="7"/>
        <v>0</v>
      </c>
      <c r="M5" s="27">
        <f t="shared" si="8"/>
        <v>0</v>
      </c>
      <c r="N5" s="28">
        <f t="shared" si="9"/>
        <v>0</v>
      </c>
      <c r="O5" s="39">
        <v>0</v>
      </c>
      <c r="P5" s="25">
        <f t="shared" si="10"/>
        <v>21119.25</v>
      </c>
      <c r="Q5" s="32">
        <v>215280</v>
      </c>
      <c r="R5" s="40"/>
      <c r="S5" s="27">
        <f t="shared" si="11"/>
        <v>215280</v>
      </c>
      <c r="T5" s="27">
        <f t="shared" si="3"/>
        <v>194160.75</v>
      </c>
      <c r="U5" s="28">
        <f t="shared" si="12"/>
        <v>143667.37357793062</v>
      </c>
      <c r="V5" s="39"/>
      <c r="W5" s="25">
        <f t="shared" si="4"/>
        <v>-50493.376422069385</v>
      </c>
      <c r="X5" s="34"/>
      <c r="Y5" s="40"/>
      <c r="Z5" s="27">
        <f t="shared" si="13"/>
        <v>0</v>
      </c>
      <c r="AA5" s="27">
        <f t="shared" si="14"/>
        <v>50493.376422069385</v>
      </c>
      <c r="AB5" s="28">
        <f t="shared" si="5"/>
        <v>51880.197658729354</v>
      </c>
      <c r="AC5" s="39"/>
      <c r="AD5" s="25">
        <f t="shared" ref="AD5:AD14" si="25">IF(AA5=0,W5,IF(ISBLANK(AC5),AB5-AA5,AC5-AA5))</f>
        <v>1386.8212366599691</v>
      </c>
      <c r="AE5" s="32">
        <v>215280</v>
      </c>
      <c r="AF5" s="40"/>
      <c r="AG5" s="27">
        <f t="shared" si="15"/>
        <v>215280</v>
      </c>
      <c r="AH5" s="27">
        <f t="shared" si="16"/>
        <v>213893.17876334002</v>
      </c>
      <c r="AI5" s="28">
        <v>177405.73969485777</v>
      </c>
      <c r="AJ5" s="39"/>
      <c r="AK5" s="25">
        <f t="shared" ref="AK5:AK14" si="26">IF(AH5=0,AD5,IF(ISBLANK(AJ5),AI5-AH5,AJ5-AH5))</f>
        <v>-36487.439068482257</v>
      </c>
      <c r="AL5" s="32"/>
      <c r="AM5" s="40"/>
      <c r="AN5" s="27">
        <f t="shared" si="17"/>
        <v>0</v>
      </c>
      <c r="AO5" s="27">
        <f t="shared" si="18"/>
        <v>36487.439068482257</v>
      </c>
      <c r="AP5" s="28">
        <f>(AO5/AO$15)*$B$20</f>
        <v>39600.695783332594</v>
      </c>
      <c r="AQ5" s="39"/>
      <c r="AR5" s="25">
        <f t="shared" ref="AR5:AR14" si="27">IF(AO5=0,AK5,IF(ISBLANK(AQ5),AP5-AO5,AQ5-AO5))</f>
        <v>3113.2567148503367</v>
      </c>
      <c r="AS5" s="24"/>
      <c r="AT5" s="40"/>
      <c r="AU5" s="27">
        <f t="shared" si="19"/>
        <v>0</v>
      </c>
      <c r="AV5" s="27">
        <f t="shared" si="20"/>
        <v>0</v>
      </c>
      <c r="AW5" s="28">
        <f t="shared" si="21"/>
        <v>0</v>
      </c>
      <c r="AX5" s="42"/>
      <c r="AY5" s="25">
        <f t="shared" ref="AY5:AY14" si="28">IF(AV5=0,AR5,IF(ISBLANK(AX5),AW5-AV5,AX5-AV5))</f>
        <v>3113.2567148503367</v>
      </c>
      <c r="AZ5" s="24"/>
      <c r="BA5" s="40"/>
      <c r="BB5" s="27">
        <f t="shared" si="22"/>
        <v>0</v>
      </c>
      <c r="BC5" s="27">
        <f t="shared" si="23"/>
        <v>0</v>
      </c>
      <c r="BD5" s="28">
        <f t="shared" si="24"/>
        <v>0</v>
      </c>
      <c r="BE5" s="42"/>
      <c r="BF5" s="25">
        <f t="shared" ref="BF5:BF14" si="29">IF(BC5=0,AY5,IF(ISBLANK(BE5),BD5-BC5,BE5-BC5))</f>
        <v>3113.2567148503367</v>
      </c>
    </row>
    <row r="6" spans="1:58" ht="28.9" customHeight="1" x14ac:dyDescent="0.25">
      <c r="A6" s="9">
        <v>35</v>
      </c>
      <c r="B6" s="5">
        <v>35</v>
      </c>
      <c r="C6" s="14" t="s">
        <v>4</v>
      </c>
      <c r="D6" s="47">
        <v>121008</v>
      </c>
      <c r="E6" s="40">
        <v>137344.32999999999</v>
      </c>
      <c r="F6" s="48">
        <f t="shared" si="0"/>
        <v>137344.32999999999</v>
      </c>
      <c r="G6" s="28">
        <f t="shared" si="1"/>
        <v>134142.32421572672</v>
      </c>
      <c r="H6" s="39">
        <v>113981.2</v>
      </c>
      <c r="I6" s="25">
        <f t="shared" si="2"/>
        <v>-23363.12999999999</v>
      </c>
      <c r="J6" s="45"/>
      <c r="K6" s="40"/>
      <c r="L6" s="27">
        <f t="shared" si="7"/>
        <v>0</v>
      </c>
      <c r="M6" s="27">
        <f t="shared" si="8"/>
        <v>23363.12999999999</v>
      </c>
      <c r="N6" s="28">
        <f t="shared" si="9"/>
        <v>15057.901872096274</v>
      </c>
      <c r="O6" s="39">
        <v>0</v>
      </c>
      <c r="P6" s="25">
        <f t="shared" si="10"/>
        <v>-23363.12999999999</v>
      </c>
      <c r="Q6" s="32">
        <v>128010.19</v>
      </c>
      <c r="R6" s="40"/>
      <c r="S6" s="27">
        <f t="shared" si="11"/>
        <v>128010.19</v>
      </c>
      <c r="T6" s="27">
        <f t="shared" si="3"/>
        <v>151373.32</v>
      </c>
      <c r="U6" s="28">
        <f t="shared" si="12"/>
        <v>112007.22758936415</v>
      </c>
      <c r="V6" s="39"/>
      <c r="W6" s="25">
        <f t="shared" si="4"/>
        <v>-39366.092410635858</v>
      </c>
      <c r="X6" s="32">
        <v>106836</v>
      </c>
      <c r="Y6" s="40"/>
      <c r="Z6" s="27">
        <f t="shared" si="13"/>
        <v>106836</v>
      </c>
      <c r="AA6" s="27">
        <f t="shared" si="14"/>
        <v>146202.09241063584</v>
      </c>
      <c r="AB6" s="28">
        <f t="shared" si="5"/>
        <v>150217.59267951021</v>
      </c>
      <c r="AC6" s="39"/>
      <c r="AD6" s="25">
        <f t="shared" si="25"/>
        <v>4015.5002688743698</v>
      </c>
      <c r="AE6" s="32">
        <v>128010.19</v>
      </c>
      <c r="AF6" s="40"/>
      <c r="AG6" s="27">
        <f t="shared" si="15"/>
        <v>128010.19</v>
      </c>
      <c r="AH6" s="27">
        <f t="shared" si="16"/>
        <v>123994.68973112563</v>
      </c>
      <c r="AI6" s="28">
        <v>102587.34136386969</v>
      </c>
      <c r="AJ6" s="39"/>
      <c r="AK6" s="25">
        <f t="shared" si="26"/>
        <v>-21407.348367255938</v>
      </c>
      <c r="AL6" s="32"/>
      <c r="AM6" s="40"/>
      <c r="AN6" s="27">
        <f t="shared" si="17"/>
        <v>0</v>
      </c>
      <c r="AO6" s="27">
        <f t="shared" si="18"/>
        <v>21407.348367255938</v>
      </c>
      <c r="AP6" s="28">
        <f t="shared" si="6"/>
        <v>23233.910404849557</v>
      </c>
      <c r="AQ6" s="39"/>
      <c r="AR6" s="25">
        <f t="shared" si="27"/>
        <v>1826.5620375936196</v>
      </c>
      <c r="AS6" s="24"/>
      <c r="AT6" s="40"/>
      <c r="AU6" s="27">
        <f t="shared" si="19"/>
        <v>0</v>
      </c>
      <c r="AV6" s="27">
        <f t="shared" si="20"/>
        <v>0</v>
      </c>
      <c r="AW6" s="28">
        <f t="shared" si="21"/>
        <v>0</v>
      </c>
      <c r="AX6" s="42"/>
      <c r="AY6" s="25">
        <f t="shared" si="28"/>
        <v>1826.5620375936196</v>
      </c>
      <c r="AZ6" s="24"/>
      <c r="BA6" s="40"/>
      <c r="BB6" s="27">
        <f t="shared" si="22"/>
        <v>0</v>
      </c>
      <c r="BC6" s="27">
        <f t="shared" si="23"/>
        <v>0</v>
      </c>
      <c r="BD6" s="28">
        <f t="shared" si="24"/>
        <v>0</v>
      </c>
      <c r="BE6" s="42"/>
      <c r="BF6" s="25">
        <f t="shared" si="29"/>
        <v>1826.5620375936196</v>
      </c>
    </row>
    <row r="7" spans="1:58" ht="28.9" customHeight="1" x14ac:dyDescent="0.25">
      <c r="A7" s="9">
        <v>35</v>
      </c>
      <c r="B7" s="5">
        <v>35</v>
      </c>
      <c r="C7" s="14" t="s">
        <v>7</v>
      </c>
      <c r="D7" s="45"/>
      <c r="E7" s="40">
        <v>0</v>
      </c>
      <c r="F7" s="48">
        <f t="shared" si="0"/>
        <v>0</v>
      </c>
      <c r="G7" s="28">
        <f t="shared" si="1"/>
        <v>0</v>
      </c>
      <c r="H7" s="39">
        <v>0</v>
      </c>
      <c r="I7" s="25">
        <f t="shared" si="2"/>
        <v>0</v>
      </c>
      <c r="J7" s="32">
        <v>535116</v>
      </c>
      <c r="K7" s="81">
        <v>535116</v>
      </c>
      <c r="L7" s="27">
        <f t="shared" si="7"/>
        <v>535116</v>
      </c>
      <c r="M7" s="27">
        <f t="shared" si="8"/>
        <v>535116</v>
      </c>
      <c r="N7" s="28">
        <f t="shared" si="9"/>
        <v>344890.6126100687</v>
      </c>
      <c r="O7" s="39">
        <v>364931.85</v>
      </c>
      <c r="P7" s="25">
        <f t="shared" si="10"/>
        <v>-170184.15000000002</v>
      </c>
      <c r="Q7" s="31"/>
      <c r="R7" s="41"/>
      <c r="S7" s="27">
        <f t="shared" si="11"/>
        <v>0</v>
      </c>
      <c r="T7" s="27">
        <f t="shared" si="3"/>
        <v>170184.15000000002</v>
      </c>
      <c r="U7" s="28">
        <f t="shared" si="12"/>
        <v>125926.11974919021</v>
      </c>
      <c r="V7" s="39"/>
      <c r="W7" s="25">
        <f t="shared" si="4"/>
        <v>-44258.03025080981</v>
      </c>
      <c r="X7" s="36"/>
      <c r="Y7" s="41"/>
      <c r="Z7" s="27">
        <f t="shared" si="13"/>
        <v>0</v>
      </c>
      <c r="AA7" s="27">
        <f t="shared" si="14"/>
        <v>44258.03025080981</v>
      </c>
      <c r="AB7" s="28">
        <f t="shared" si="5"/>
        <v>45473.595154442119</v>
      </c>
      <c r="AC7" s="39"/>
      <c r="AD7" s="25">
        <f t="shared" si="25"/>
        <v>1215.5649036323084</v>
      </c>
      <c r="AE7" s="35">
        <v>400000</v>
      </c>
      <c r="AF7" s="41"/>
      <c r="AG7" s="27">
        <f t="shared" si="15"/>
        <v>400000</v>
      </c>
      <c r="AH7" s="27">
        <f t="shared" si="16"/>
        <v>398784.43509636767</v>
      </c>
      <c r="AI7" s="28">
        <v>330872.80738523824</v>
      </c>
      <c r="AJ7" s="39"/>
      <c r="AK7" s="25">
        <f t="shared" si="26"/>
        <v>-67911.627711129433</v>
      </c>
      <c r="AL7" s="35"/>
      <c r="AM7" s="41"/>
      <c r="AN7" s="27">
        <f t="shared" si="17"/>
        <v>0</v>
      </c>
      <c r="AO7" s="27">
        <f t="shared" si="18"/>
        <v>67911.627711129433</v>
      </c>
      <c r="AP7" s="28">
        <f t="shared" si="6"/>
        <v>73706.12401960617</v>
      </c>
      <c r="AQ7" s="39"/>
      <c r="AR7" s="25">
        <f t="shared" si="27"/>
        <v>5794.4963084767369</v>
      </c>
      <c r="AS7" s="29"/>
      <c r="AT7" s="41"/>
      <c r="AU7" s="27">
        <f t="shared" si="19"/>
        <v>0</v>
      </c>
      <c r="AV7" s="27">
        <f t="shared" si="20"/>
        <v>0</v>
      </c>
      <c r="AW7" s="28">
        <f t="shared" si="21"/>
        <v>0</v>
      </c>
      <c r="AX7" s="42"/>
      <c r="AY7" s="25">
        <f t="shared" si="28"/>
        <v>5794.4963084767369</v>
      </c>
      <c r="AZ7" s="29"/>
      <c r="BA7" s="41"/>
      <c r="BB7" s="27">
        <f t="shared" si="22"/>
        <v>0</v>
      </c>
      <c r="BC7" s="27">
        <f t="shared" si="23"/>
        <v>0</v>
      </c>
      <c r="BD7" s="28">
        <f t="shared" si="24"/>
        <v>0</v>
      </c>
      <c r="BE7" s="42"/>
      <c r="BF7" s="25">
        <f t="shared" si="29"/>
        <v>5794.4963084767369</v>
      </c>
    </row>
    <row r="8" spans="1:58" ht="28.9" customHeight="1" x14ac:dyDescent="0.25">
      <c r="A8" s="9">
        <v>67</v>
      </c>
      <c r="B8" s="5">
        <v>54</v>
      </c>
      <c r="C8" s="14" t="s">
        <v>1</v>
      </c>
      <c r="D8" s="47">
        <v>263898</v>
      </c>
      <c r="E8" s="40">
        <v>267782.86</v>
      </c>
      <c r="F8" s="48">
        <f t="shared" si="0"/>
        <v>267782.86</v>
      </c>
      <c r="G8" s="28">
        <f t="shared" si="1"/>
        <v>261539.84824517008</v>
      </c>
      <c r="H8" s="39">
        <v>248573.73</v>
      </c>
      <c r="I8" s="25">
        <f t="shared" si="2"/>
        <v>-19209.129999999976</v>
      </c>
      <c r="J8" s="45"/>
      <c r="K8" s="40"/>
      <c r="L8" s="27">
        <f t="shared" si="7"/>
        <v>0</v>
      </c>
      <c r="M8" s="27">
        <f t="shared" si="8"/>
        <v>19209.129999999976</v>
      </c>
      <c r="N8" s="28">
        <f t="shared" si="9"/>
        <v>12380.58404795678</v>
      </c>
      <c r="O8" s="39">
        <v>0</v>
      </c>
      <c r="P8" s="25">
        <f t="shared" si="10"/>
        <v>-19209.129999999976</v>
      </c>
      <c r="Q8" s="32">
        <v>229839.82</v>
      </c>
      <c r="R8" s="40"/>
      <c r="S8" s="27">
        <f t="shared" si="11"/>
        <v>229839.82</v>
      </c>
      <c r="T8" s="27">
        <f t="shared" si="3"/>
        <v>249048.94999999998</v>
      </c>
      <c r="U8" s="28">
        <f t="shared" si="12"/>
        <v>184281.36757218622</v>
      </c>
      <c r="V8" s="39"/>
      <c r="W8" s="25">
        <f t="shared" si="4"/>
        <v>-64767.582427813759</v>
      </c>
      <c r="X8" s="34"/>
      <c r="Y8" s="40"/>
      <c r="Z8" s="27">
        <f t="shared" si="13"/>
        <v>0</v>
      </c>
      <c r="AA8" s="27">
        <f t="shared" si="14"/>
        <v>64767.582427813759</v>
      </c>
      <c r="AB8" s="28">
        <f t="shared" si="5"/>
        <v>66546.450570977962</v>
      </c>
      <c r="AC8" s="39"/>
      <c r="AD8" s="25">
        <f t="shared" si="25"/>
        <v>1778.8681431642035</v>
      </c>
      <c r="AE8" s="32">
        <v>229839.82</v>
      </c>
      <c r="AF8" s="40"/>
      <c r="AG8" s="27">
        <f t="shared" si="15"/>
        <v>229839.82</v>
      </c>
      <c r="AH8" s="27">
        <f t="shared" si="16"/>
        <v>228060.9518568358</v>
      </c>
      <c r="AI8" s="28">
        <v>189134.11155603433</v>
      </c>
      <c r="AJ8" s="39"/>
      <c r="AK8" s="25">
        <f t="shared" si="26"/>
        <v>-38926.840300801472</v>
      </c>
      <c r="AL8" s="32"/>
      <c r="AM8" s="40"/>
      <c r="AN8" s="27">
        <f t="shared" si="17"/>
        <v>0</v>
      </c>
      <c r="AO8" s="27">
        <f t="shared" si="18"/>
        <v>38926.840300801472</v>
      </c>
      <c r="AP8" s="28">
        <f t="shared" si="6"/>
        <v>42248.236651115898</v>
      </c>
      <c r="AQ8" s="39"/>
      <c r="AR8" s="25">
        <f t="shared" si="27"/>
        <v>3321.3963503144259</v>
      </c>
      <c r="AS8" s="24"/>
      <c r="AT8" s="40"/>
      <c r="AU8" s="27">
        <f t="shared" si="19"/>
        <v>0</v>
      </c>
      <c r="AV8" s="27">
        <f t="shared" si="20"/>
        <v>0</v>
      </c>
      <c r="AW8" s="28">
        <f t="shared" si="21"/>
        <v>0</v>
      </c>
      <c r="AX8" s="42"/>
      <c r="AY8" s="25">
        <f t="shared" si="28"/>
        <v>3321.3963503144259</v>
      </c>
      <c r="AZ8" s="24"/>
      <c r="BA8" s="40"/>
      <c r="BB8" s="27">
        <f t="shared" si="22"/>
        <v>0</v>
      </c>
      <c r="BC8" s="27">
        <f t="shared" si="23"/>
        <v>0</v>
      </c>
      <c r="BD8" s="28">
        <f t="shared" si="24"/>
        <v>0</v>
      </c>
      <c r="BE8" s="42"/>
      <c r="BF8" s="25">
        <f t="shared" si="29"/>
        <v>3321.3963503144259</v>
      </c>
    </row>
    <row r="9" spans="1:58" ht="28.9" customHeight="1" x14ac:dyDescent="0.25">
      <c r="A9" s="9">
        <v>59</v>
      </c>
      <c r="B9" s="5">
        <v>59</v>
      </c>
      <c r="C9" s="14" t="s">
        <v>11</v>
      </c>
      <c r="D9" s="46"/>
      <c r="E9" s="40">
        <v>0</v>
      </c>
      <c r="F9" s="48">
        <f t="shared" si="0"/>
        <v>0</v>
      </c>
      <c r="G9" s="28">
        <f t="shared" si="1"/>
        <v>0</v>
      </c>
      <c r="H9" s="39">
        <v>0</v>
      </c>
      <c r="I9" s="25">
        <f t="shared" si="2"/>
        <v>0</v>
      </c>
      <c r="J9" s="45"/>
      <c r="K9" s="40"/>
      <c r="L9" s="27">
        <f t="shared" si="7"/>
        <v>0</v>
      </c>
      <c r="M9" s="27">
        <f t="shared" si="8"/>
        <v>0</v>
      </c>
      <c r="N9" s="28">
        <f t="shared" si="9"/>
        <v>0</v>
      </c>
      <c r="O9" s="39">
        <v>0</v>
      </c>
      <c r="P9" s="25">
        <f t="shared" si="10"/>
        <v>0</v>
      </c>
      <c r="Q9" s="33">
        <v>12587</v>
      </c>
      <c r="R9" s="40">
        <v>18106</v>
      </c>
      <c r="S9" s="27">
        <f t="shared" si="11"/>
        <v>18106</v>
      </c>
      <c r="T9" s="27">
        <f t="shared" si="3"/>
        <v>18106</v>
      </c>
      <c r="U9" s="28">
        <f t="shared" si="12"/>
        <v>13397.360001967501</v>
      </c>
      <c r="V9" s="39"/>
      <c r="W9" s="25">
        <f t="shared" si="4"/>
        <v>-4708.6399980324986</v>
      </c>
      <c r="X9" s="34"/>
      <c r="Y9" s="40"/>
      <c r="Z9" s="27">
        <f t="shared" si="13"/>
        <v>0</v>
      </c>
      <c r="AA9" s="27">
        <f t="shared" si="14"/>
        <v>4708.6399980324986</v>
      </c>
      <c r="AB9" s="28">
        <f t="shared" si="5"/>
        <v>4837.9647215462128</v>
      </c>
      <c r="AC9" s="39"/>
      <c r="AD9" s="25">
        <f t="shared" si="25"/>
        <v>129.32472351371416</v>
      </c>
      <c r="AE9" s="33"/>
      <c r="AF9" s="40"/>
      <c r="AG9" s="27">
        <f t="shared" si="15"/>
        <v>0</v>
      </c>
      <c r="AH9" s="27">
        <f t="shared" si="16"/>
        <v>0</v>
      </c>
      <c r="AI9" s="28">
        <v>0</v>
      </c>
      <c r="AJ9" s="39"/>
      <c r="AK9" s="25">
        <f t="shared" si="26"/>
        <v>129.32472351371416</v>
      </c>
      <c r="AL9" s="33">
        <v>18106</v>
      </c>
      <c r="AM9" s="40"/>
      <c r="AN9" s="27">
        <f t="shared" si="17"/>
        <v>18106</v>
      </c>
      <c r="AO9" s="27">
        <f t="shared" si="18"/>
        <v>17976.675276486287</v>
      </c>
      <c r="AP9" s="28">
        <f t="shared" si="6"/>
        <v>19510.518331630934</v>
      </c>
      <c r="AQ9" s="39"/>
      <c r="AR9" s="25">
        <f t="shared" si="27"/>
        <v>1533.8430551446472</v>
      </c>
      <c r="AS9" s="30"/>
      <c r="AT9" s="40"/>
      <c r="AU9" s="27">
        <f t="shared" si="19"/>
        <v>0</v>
      </c>
      <c r="AV9" s="27">
        <f t="shared" si="20"/>
        <v>0</v>
      </c>
      <c r="AW9" s="28">
        <f t="shared" si="21"/>
        <v>0</v>
      </c>
      <c r="AX9" s="42"/>
      <c r="AY9" s="25">
        <f t="shared" si="28"/>
        <v>1533.8430551446472</v>
      </c>
      <c r="AZ9" s="30"/>
      <c r="BA9" s="40"/>
      <c r="BB9" s="27">
        <f t="shared" si="22"/>
        <v>0</v>
      </c>
      <c r="BC9" s="27">
        <f t="shared" si="23"/>
        <v>0</v>
      </c>
      <c r="BD9" s="28">
        <f t="shared" si="24"/>
        <v>0</v>
      </c>
      <c r="BE9" s="42"/>
      <c r="BF9" s="25">
        <f t="shared" si="29"/>
        <v>1533.8430551446472</v>
      </c>
    </row>
    <row r="10" spans="1:58" ht="28.9" customHeight="1" x14ac:dyDescent="0.25">
      <c r="A10" s="9">
        <v>69</v>
      </c>
      <c r="B10" s="5">
        <v>63</v>
      </c>
      <c r="C10" s="14" t="s">
        <v>9</v>
      </c>
      <c r="D10" s="45"/>
      <c r="E10" s="40">
        <v>0</v>
      </c>
      <c r="F10" s="48">
        <f t="shared" si="0"/>
        <v>0</v>
      </c>
      <c r="G10" s="28">
        <f t="shared" si="1"/>
        <v>0</v>
      </c>
      <c r="H10" s="39">
        <v>0</v>
      </c>
      <c r="I10" s="25">
        <f t="shared" si="2"/>
        <v>0</v>
      </c>
      <c r="J10" s="32">
        <v>30375</v>
      </c>
      <c r="K10" s="40">
        <v>20625.560000000001</v>
      </c>
      <c r="L10" s="27">
        <f t="shared" si="7"/>
        <v>20625.560000000001</v>
      </c>
      <c r="M10" s="27">
        <f t="shared" si="8"/>
        <v>20625.560000000001</v>
      </c>
      <c r="N10" s="28">
        <f t="shared" si="9"/>
        <v>13293.49528667752</v>
      </c>
      <c r="O10" s="39">
        <v>20714.77</v>
      </c>
      <c r="P10" s="25">
        <f t="shared" si="10"/>
        <v>89.209999999999127</v>
      </c>
      <c r="Q10" s="31"/>
      <c r="R10" s="41"/>
      <c r="S10" s="27">
        <v>0</v>
      </c>
      <c r="T10" s="27">
        <f t="shared" si="3"/>
        <v>0</v>
      </c>
      <c r="U10" s="28">
        <f t="shared" si="12"/>
        <v>0</v>
      </c>
      <c r="V10" s="39"/>
      <c r="W10" s="25">
        <f t="shared" si="4"/>
        <v>89.209999999999127</v>
      </c>
      <c r="X10" s="35">
        <v>20700</v>
      </c>
      <c r="Y10" s="41"/>
      <c r="Z10" s="27">
        <f t="shared" si="13"/>
        <v>20700</v>
      </c>
      <c r="AA10" s="27">
        <f t="shared" si="14"/>
        <v>20610.79</v>
      </c>
      <c r="AB10" s="28">
        <f t="shared" si="5"/>
        <v>21176.873777749628</v>
      </c>
      <c r="AC10" s="39"/>
      <c r="AD10" s="25">
        <f t="shared" si="25"/>
        <v>566.08377774962719</v>
      </c>
      <c r="AE10" s="35"/>
      <c r="AF10" s="41"/>
      <c r="AG10" s="27">
        <f t="shared" si="15"/>
        <v>0</v>
      </c>
      <c r="AH10" s="27">
        <f t="shared" si="16"/>
        <v>0</v>
      </c>
      <c r="AI10" s="28">
        <v>0</v>
      </c>
      <c r="AJ10" s="39"/>
      <c r="AK10" s="25">
        <f t="shared" si="26"/>
        <v>566.08377774962719</v>
      </c>
      <c r="AL10" s="35">
        <v>20700</v>
      </c>
      <c r="AM10" s="41"/>
      <c r="AN10" s="27">
        <f t="shared" si="17"/>
        <v>20700</v>
      </c>
      <c r="AO10" s="27">
        <f t="shared" si="18"/>
        <v>20133.916222250373</v>
      </c>
      <c r="AP10" s="28">
        <f t="shared" si="6"/>
        <v>21851.823849516539</v>
      </c>
      <c r="AQ10" s="39"/>
      <c r="AR10" s="25">
        <f t="shared" si="27"/>
        <v>1717.9076272661659</v>
      </c>
      <c r="AS10" s="29"/>
      <c r="AT10" s="41"/>
      <c r="AU10" s="27">
        <f t="shared" si="19"/>
        <v>0</v>
      </c>
      <c r="AV10" s="27">
        <f t="shared" si="20"/>
        <v>0</v>
      </c>
      <c r="AW10" s="28">
        <f t="shared" si="21"/>
        <v>0</v>
      </c>
      <c r="AX10" s="42"/>
      <c r="AY10" s="25">
        <f t="shared" si="28"/>
        <v>1717.9076272661659</v>
      </c>
      <c r="AZ10" s="29"/>
      <c r="BA10" s="41"/>
      <c r="BB10" s="27">
        <f t="shared" si="22"/>
        <v>0</v>
      </c>
      <c r="BC10" s="27">
        <f t="shared" si="23"/>
        <v>0</v>
      </c>
      <c r="BD10" s="28">
        <f t="shared" si="24"/>
        <v>0</v>
      </c>
      <c r="BE10" s="42"/>
      <c r="BF10" s="25">
        <f t="shared" si="29"/>
        <v>1717.9076272661659</v>
      </c>
    </row>
    <row r="11" spans="1:58" ht="28.9" customHeight="1" x14ac:dyDescent="0.25">
      <c r="A11" s="9">
        <v>69</v>
      </c>
      <c r="B11" s="5">
        <v>69</v>
      </c>
      <c r="C11" s="14" t="s">
        <v>3</v>
      </c>
      <c r="D11" s="47">
        <v>157172.93</v>
      </c>
      <c r="E11" s="40">
        <v>145689.24</v>
      </c>
      <c r="F11" s="48">
        <f t="shared" si="0"/>
        <v>145689.24</v>
      </c>
      <c r="G11" s="28">
        <f t="shared" si="1"/>
        <v>142292.68340981257</v>
      </c>
      <c r="H11" s="39">
        <v>148046.07</v>
      </c>
      <c r="I11" s="25">
        <f t="shared" si="2"/>
        <v>2356.8300000000163</v>
      </c>
      <c r="J11" s="45"/>
      <c r="K11" s="40"/>
      <c r="L11" s="27">
        <f t="shared" si="7"/>
        <v>0</v>
      </c>
      <c r="M11" s="27">
        <f t="shared" si="8"/>
        <v>0</v>
      </c>
      <c r="N11" s="28">
        <f t="shared" si="9"/>
        <v>0</v>
      </c>
      <c r="O11" s="39">
        <v>0</v>
      </c>
      <c r="P11" s="25">
        <f t="shared" si="10"/>
        <v>2356.8300000000163</v>
      </c>
      <c r="Q11" s="34"/>
      <c r="R11" s="41"/>
      <c r="S11" s="27">
        <f t="shared" si="11"/>
        <v>0</v>
      </c>
      <c r="T11" s="27">
        <f t="shared" si="3"/>
        <v>0</v>
      </c>
      <c r="U11" s="28">
        <f t="shared" si="12"/>
        <v>0</v>
      </c>
      <c r="V11" s="39"/>
      <c r="W11" s="25">
        <f t="shared" si="4"/>
        <v>2356.8300000000163</v>
      </c>
      <c r="X11" s="34"/>
      <c r="Y11" s="41"/>
      <c r="Z11" s="27">
        <f t="shared" si="13"/>
        <v>0</v>
      </c>
      <c r="AA11" s="27">
        <f t="shared" si="14"/>
        <v>0</v>
      </c>
      <c r="AB11" s="28">
        <f t="shared" si="5"/>
        <v>0</v>
      </c>
      <c r="AC11" s="39"/>
      <c r="AD11" s="25">
        <f t="shared" si="25"/>
        <v>2356.8300000000163</v>
      </c>
      <c r="AE11" s="32"/>
      <c r="AF11" s="41"/>
      <c r="AG11" s="27">
        <f t="shared" si="15"/>
        <v>0</v>
      </c>
      <c r="AH11" s="27">
        <f t="shared" si="16"/>
        <v>0</v>
      </c>
      <c r="AI11" s="28">
        <v>0</v>
      </c>
      <c r="AJ11" s="39"/>
      <c r="AK11" s="25">
        <f t="shared" si="26"/>
        <v>2356.8300000000163</v>
      </c>
      <c r="AL11" s="32"/>
      <c r="AM11" s="41"/>
      <c r="AN11" s="27">
        <f t="shared" si="17"/>
        <v>0</v>
      </c>
      <c r="AO11" s="27">
        <f t="shared" si="18"/>
        <v>0</v>
      </c>
      <c r="AP11" s="28">
        <f t="shared" si="6"/>
        <v>0</v>
      </c>
      <c r="AQ11" s="39"/>
      <c r="AR11" s="25">
        <f t="shared" si="27"/>
        <v>2356.8300000000163</v>
      </c>
      <c r="AS11" s="24"/>
      <c r="AT11" s="41"/>
      <c r="AU11" s="27">
        <f t="shared" si="19"/>
        <v>0</v>
      </c>
      <c r="AV11" s="27">
        <f t="shared" si="20"/>
        <v>0</v>
      </c>
      <c r="AW11" s="28">
        <f t="shared" si="21"/>
        <v>0</v>
      </c>
      <c r="AX11" s="42"/>
      <c r="AY11" s="25">
        <f t="shared" si="28"/>
        <v>2356.8300000000163</v>
      </c>
      <c r="AZ11" s="24"/>
      <c r="BA11" s="41"/>
      <c r="BB11" s="27">
        <f t="shared" si="22"/>
        <v>0</v>
      </c>
      <c r="BC11" s="27">
        <f t="shared" si="23"/>
        <v>0</v>
      </c>
      <c r="BD11" s="28">
        <f t="shared" si="24"/>
        <v>0</v>
      </c>
      <c r="BE11" s="42"/>
      <c r="BF11" s="25">
        <f t="shared" si="29"/>
        <v>2356.8300000000163</v>
      </c>
    </row>
    <row r="12" spans="1:58" ht="28.9" customHeight="1" x14ac:dyDescent="0.25">
      <c r="A12" s="9">
        <v>69</v>
      </c>
      <c r="B12" s="5">
        <v>69</v>
      </c>
      <c r="C12" s="14" t="s">
        <v>5</v>
      </c>
      <c r="D12" s="45"/>
      <c r="E12" s="40">
        <v>0</v>
      </c>
      <c r="F12" s="48">
        <f t="shared" si="0"/>
        <v>0</v>
      </c>
      <c r="G12" s="28">
        <f t="shared" si="1"/>
        <v>0</v>
      </c>
      <c r="H12" s="39">
        <v>0</v>
      </c>
      <c r="I12" s="25">
        <f t="shared" si="2"/>
        <v>0</v>
      </c>
      <c r="J12" s="32">
        <v>240430</v>
      </c>
      <c r="K12" s="40">
        <v>204098</v>
      </c>
      <c r="L12" s="27">
        <f t="shared" si="7"/>
        <v>204098</v>
      </c>
      <c r="M12" s="27">
        <f t="shared" si="8"/>
        <v>204098</v>
      </c>
      <c r="N12" s="28">
        <f t="shared" si="9"/>
        <v>131544.34599692363</v>
      </c>
      <c r="O12" s="39">
        <v>163965.5</v>
      </c>
      <c r="P12" s="25">
        <f t="shared" si="10"/>
        <v>-40132.5</v>
      </c>
      <c r="Q12" s="31"/>
      <c r="R12" s="41"/>
      <c r="S12" s="27">
        <f t="shared" si="11"/>
        <v>0</v>
      </c>
      <c r="T12" s="27">
        <f t="shared" si="3"/>
        <v>40132.5</v>
      </c>
      <c r="U12" s="28">
        <f t="shared" si="12"/>
        <v>29695.656151494575</v>
      </c>
      <c r="V12" s="39"/>
      <c r="W12" s="25">
        <f t="shared" si="4"/>
        <v>-10436.843848505425</v>
      </c>
      <c r="X12" s="35">
        <v>155000</v>
      </c>
      <c r="Y12" s="41"/>
      <c r="Z12" s="27">
        <f t="shared" si="13"/>
        <v>155000</v>
      </c>
      <c r="AA12" s="27">
        <f t="shared" si="14"/>
        <v>165436.84384850544</v>
      </c>
      <c r="AB12" s="28">
        <f t="shared" si="5"/>
        <v>169980.63443318158</v>
      </c>
      <c r="AC12" s="39"/>
      <c r="AD12" s="25">
        <f t="shared" si="25"/>
        <v>4543.7905846761423</v>
      </c>
      <c r="AE12" s="35"/>
      <c r="AF12" s="41"/>
      <c r="AG12" s="27">
        <f t="shared" si="15"/>
        <v>0</v>
      </c>
      <c r="AH12" s="27">
        <f t="shared" si="16"/>
        <v>0</v>
      </c>
      <c r="AI12" s="28">
        <v>0</v>
      </c>
      <c r="AJ12" s="39"/>
      <c r="AK12" s="25">
        <f t="shared" si="26"/>
        <v>4543.7905846761423</v>
      </c>
      <c r="AL12" s="35">
        <v>155000</v>
      </c>
      <c r="AM12" s="41"/>
      <c r="AN12" s="27">
        <f t="shared" si="17"/>
        <v>155000</v>
      </c>
      <c r="AO12" s="27">
        <f t="shared" si="18"/>
        <v>150456.20941532386</v>
      </c>
      <c r="AP12" s="28">
        <f t="shared" si="6"/>
        <v>163293.7451868545</v>
      </c>
      <c r="AQ12" s="39"/>
      <c r="AR12" s="25">
        <f t="shared" si="27"/>
        <v>12837.535771530645</v>
      </c>
      <c r="AS12" s="29"/>
      <c r="AT12" s="41"/>
      <c r="AU12" s="27">
        <f t="shared" si="19"/>
        <v>0</v>
      </c>
      <c r="AV12" s="27">
        <f t="shared" si="20"/>
        <v>0</v>
      </c>
      <c r="AW12" s="28">
        <f t="shared" si="21"/>
        <v>0</v>
      </c>
      <c r="AX12" s="42"/>
      <c r="AY12" s="25">
        <f t="shared" si="28"/>
        <v>12837.535771530645</v>
      </c>
      <c r="AZ12" s="29"/>
      <c r="BA12" s="41"/>
      <c r="BB12" s="27">
        <f t="shared" si="22"/>
        <v>0</v>
      </c>
      <c r="BC12" s="27">
        <f t="shared" si="23"/>
        <v>0</v>
      </c>
      <c r="BD12" s="28">
        <f t="shared" si="24"/>
        <v>0</v>
      </c>
      <c r="BE12" s="42"/>
      <c r="BF12" s="25">
        <f t="shared" si="29"/>
        <v>12837.535771530645</v>
      </c>
    </row>
    <row r="13" spans="1:58" ht="28.9" customHeight="1" x14ac:dyDescent="0.25">
      <c r="A13" s="9">
        <v>77</v>
      </c>
      <c r="B13" s="5">
        <v>77</v>
      </c>
      <c r="C13" s="14" t="s">
        <v>10</v>
      </c>
      <c r="D13" s="46"/>
      <c r="E13" s="40">
        <v>0</v>
      </c>
      <c r="F13" s="48">
        <f t="shared" si="0"/>
        <v>0</v>
      </c>
      <c r="G13" s="28">
        <f t="shared" si="1"/>
        <v>0</v>
      </c>
      <c r="H13" s="39">
        <v>0</v>
      </c>
      <c r="I13" s="25">
        <f t="shared" si="2"/>
        <v>0</v>
      </c>
      <c r="J13" s="45"/>
      <c r="K13" s="40"/>
      <c r="L13" s="27">
        <f t="shared" si="7"/>
        <v>0</v>
      </c>
      <c r="M13" s="27">
        <f t="shared" si="8"/>
        <v>0</v>
      </c>
      <c r="N13" s="28">
        <f t="shared" si="9"/>
        <v>0</v>
      </c>
      <c r="O13" s="39"/>
      <c r="P13" s="25">
        <f t="shared" si="10"/>
        <v>0</v>
      </c>
      <c r="Q13" s="33">
        <v>69720</v>
      </c>
      <c r="R13" s="40"/>
      <c r="S13" s="27">
        <f t="shared" si="11"/>
        <v>69720</v>
      </c>
      <c r="T13" s="27">
        <f t="shared" si="3"/>
        <v>69720</v>
      </c>
      <c r="U13" s="28">
        <f t="shared" si="12"/>
        <v>51588.641297756221</v>
      </c>
      <c r="V13" s="39"/>
      <c r="W13" s="25">
        <f t="shared" si="4"/>
        <v>-18131.358702243779</v>
      </c>
      <c r="X13" s="34"/>
      <c r="Y13" s="40"/>
      <c r="Z13" s="27">
        <f t="shared" si="13"/>
        <v>0</v>
      </c>
      <c r="AA13" s="27">
        <f t="shared" si="14"/>
        <v>18131.358702243779</v>
      </c>
      <c r="AB13" s="28">
        <f t="shared" si="5"/>
        <v>18629.343885242575</v>
      </c>
      <c r="AC13" s="39"/>
      <c r="AD13" s="25">
        <f t="shared" si="25"/>
        <v>497.98518299879652</v>
      </c>
      <c r="AE13" s="33"/>
      <c r="AF13" s="40"/>
      <c r="AG13" s="27">
        <f t="shared" si="15"/>
        <v>0</v>
      </c>
      <c r="AH13" s="27">
        <f t="shared" si="16"/>
        <v>0</v>
      </c>
      <c r="AI13" s="28">
        <v>0</v>
      </c>
      <c r="AJ13" s="39"/>
      <c r="AK13" s="25">
        <f t="shared" si="26"/>
        <v>497.98518299879652</v>
      </c>
      <c r="AL13" s="33">
        <v>69720</v>
      </c>
      <c r="AM13" s="40"/>
      <c r="AN13" s="27">
        <f t="shared" si="17"/>
        <v>69720</v>
      </c>
      <c r="AO13" s="27">
        <f t="shared" si="18"/>
        <v>69222.014817001211</v>
      </c>
      <c r="AP13" s="28">
        <f t="shared" si="6"/>
        <v>75128.318683381687</v>
      </c>
      <c r="AQ13" s="39"/>
      <c r="AR13" s="25">
        <f t="shared" si="27"/>
        <v>5906.3038663804764</v>
      </c>
      <c r="AS13" s="30"/>
      <c r="AT13" s="40"/>
      <c r="AU13" s="27">
        <f t="shared" si="19"/>
        <v>0</v>
      </c>
      <c r="AV13" s="27">
        <f t="shared" si="20"/>
        <v>0</v>
      </c>
      <c r="AW13" s="28">
        <f t="shared" si="21"/>
        <v>0</v>
      </c>
      <c r="AX13" s="42"/>
      <c r="AY13" s="25">
        <f t="shared" si="28"/>
        <v>5906.3038663804764</v>
      </c>
      <c r="AZ13" s="30"/>
      <c r="BA13" s="40"/>
      <c r="BB13" s="27">
        <f t="shared" si="22"/>
        <v>0</v>
      </c>
      <c r="BC13" s="27">
        <f t="shared" si="23"/>
        <v>0</v>
      </c>
      <c r="BD13" s="28">
        <f t="shared" si="24"/>
        <v>0</v>
      </c>
      <c r="BE13" s="42"/>
      <c r="BF13" s="25">
        <f t="shared" si="29"/>
        <v>5906.3038663804764</v>
      </c>
    </row>
    <row r="14" spans="1:58" ht="28.9" customHeight="1" thickBot="1" x14ac:dyDescent="0.3">
      <c r="A14" s="49" t="s">
        <v>49</v>
      </c>
      <c r="B14" s="50" t="s">
        <v>49</v>
      </c>
      <c r="C14" s="51" t="s">
        <v>5</v>
      </c>
      <c r="D14" s="52"/>
      <c r="E14" s="53">
        <v>0</v>
      </c>
      <c r="F14" s="54">
        <f t="shared" si="0"/>
        <v>0</v>
      </c>
      <c r="G14" s="55">
        <f t="shared" si="1"/>
        <v>0</v>
      </c>
      <c r="H14" s="56">
        <v>0</v>
      </c>
      <c r="I14" s="57">
        <f t="shared" si="2"/>
        <v>0</v>
      </c>
      <c r="J14" s="58">
        <v>240449</v>
      </c>
      <c r="K14" s="53">
        <v>285054.17</v>
      </c>
      <c r="L14" s="59">
        <f t="shared" si="7"/>
        <v>285054.17</v>
      </c>
      <c r="M14" s="59">
        <f t="shared" si="8"/>
        <v>285054.17</v>
      </c>
      <c r="N14" s="55">
        <f t="shared" si="9"/>
        <v>183721.86090185054</v>
      </c>
      <c r="O14" s="56">
        <v>163978.46</v>
      </c>
      <c r="P14" s="57">
        <f t="shared" si="10"/>
        <v>-121075.70999999999</v>
      </c>
      <c r="Q14" s="60"/>
      <c r="R14" s="53"/>
      <c r="S14" s="59">
        <f t="shared" si="11"/>
        <v>0</v>
      </c>
      <c r="T14" s="59">
        <f t="shared" si="3"/>
        <v>121075.70999999999</v>
      </c>
      <c r="U14" s="55">
        <f t="shared" si="12"/>
        <v>89588.803400188699</v>
      </c>
      <c r="V14" s="56"/>
      <c r="W14" s="57">
        <f t="shared" si="4"/>
        <v>-31486.906599811293</v>
      </c>
      <c r="X14" s="61">
        <v>155000</v>
      </c>
      <c r="Y14" s="53"/>
      <c r="Z14" s="59">
        <f t="shared" si="13"/>
        <v>155000</v>
      </c>
      <c r="AA14" s="59">
        <f t="shared" si="14"/>
        <v>186486.90659981128</v>
      </c>
      <c r="AB14" s="55">
        <f t="shared" si="5"/>
        <v>191608.84576802672</v>
      </c>
      <c r="AC14" s="56"/>
      <c r="AD14" s="57">
        <f t="shared" si="25"/>
        <v>5121.9391682154383</v>
      </c>
      <c r="AE14" s="61"/>
      <c r="AF14" s="53"/>
      <c r="AG14" s="59">
        <f t="shared" si="15"/>
        <v>0</v>
      </c>
      <c r="AH14" s="59">
        <f t="shared" si="16"/>
        <v>0</v>
      </c>
      <c r="AI14" s="55">
        <v>0</v>
      </c>
      <c r="AJ14" s="56"/>
      <c r="AK14" s="57">
        <f t="shared" si="26"/>
        <v>5121.9391682154383</v>
      </c>
      <c r="AL14" s="61">
        <v>155000</v>
      </c>
      <c r="AM14" s="53"/>
      <c r="AN14" s="59">
        <f t="shared" si="17"/>
        <v>155000</v>
      </c>
      <c r="AO14" s="59">
        <f t="shared" si="18"/>
        <v>149878.06083178456</v>
      </c>
      <c r="AP14" s="55">
        <f t="shared" si="6"/>
        <v>162666.26661453448</v>
      </c>
      <c r="AQ14" s="56"/>
      <c r="AR14" s="57">
        <f t="shared" si="27"/>
        <v>12788.205782749923</v>
      </c>
      <c r="AS14" s="62"/>
      <c r="AT14" s="53"/>
      <c r="AU14" s="59">
        <f t="shared" si="19"/>
        <v>0</v>
      </c>
      <c r="AV14" s="59">
        <f t="shared" si="20"/>
        <v>0</v>
      </c>
      <c r="AW14" s="55">
        <f t="shared" si="21"/>
        <v>0</v>
      </c>
      <c r="AX14" s="63"/>
      <c r="AY14" s="57">
        <f t="shared" si="28"/>
        <v>12788.205782749923</v>
      </c>
      <c r="AZ14" s="62"/>
      <c r="BA14" s="53"/>
      <c r="BB14" s="59">
        <f t="shared" si="22"/>
        <v>0</v>
      </c>
      <c r="BC14" s="59">
        <f t="shared" si="23"/>
        <v>0</v>
      </c>
      <c r="BD14" s="55">
        <f t="shared" si="24"/>
        <v>0</v>
      </c>
      <c r="BE14" s="63"/>
      <c r="BF14" s="57">
        <f t="shared" si="29"/>
        <v>12788.205782749923</v>
      </c>
    </row>
    <row r="15" spans="1:58" s="4" customFormat="1" ht="28.9" customHeight="1" thickBot="1" x14ac:dyDescent="0.3">
      <c r="A15" s="64" t="s">
        <v>17</v>
      </c>
      <c r="B15" s="65"/>
      <c r="C15" s="66"/>
      <c r="D15" s="67">
        <f>SUM(D3:D14)</f>
        <v>849319.01</v>
      </c>
      <c r="E15" s="68">
        <f>SUM(E3:E14)</f>
        <v>819096.16999999993</v>
      </c>
      <c r="F15" s="69">
        <f t="shared" ref="F15:G15" si="30">SUM(F3:F14)</f>
        <v>819096.16999999993</v>
      </c>
      <c r="G15" s="70">
        <f t="shared" si="30"/>
        <v>800000</v>
      </c>
      <c r="H15" s="68">
        <f t="shared" ref="H15:I15" si="31">SUM(H3:H14)</f>
        <v>799999.99</v>
      </c>
      <c r="I15" s="71">
        <f t="shared" si="31"/>
        <v>-19096.179999999949</v>
      </c>
      <c r="J15" s="67">
        <f>SUM(J3:J14)</f>
        <v>1173076</v>
      </c>
      <c r="K15" s="68">
        <f>SUM(K3:K14)</f>
        <v>1198669.99</v>
      </c>
      <c r="L15" s="69">
        <f t="shared" ref="L15" si="32">SUM(L3:L14)</f>
        <v>1198669.99</v>
      </c>
      <c r="M15" s="69">
        <f>SUM(M3:M14)</f>
        <v>1241242.25</v>
      </c>
      <c r="N15" s="70">
        <f t="shared" ref="N15" si="33">SUM(N3:N14)</f>
        <v>800000</v>
      </c>
      <c r="O15" s="68">
        <f t="shared" ref="O15" si="34">SUM(O3:O14)</f>
        <v>799999.99</v>
      </c>
      <c r="P15" s="71">
        <f t="shared" ref="P15" si="35">SUM(P3:P14)</f>
        <v>-417766.17999999993</v>
      </c>
      <c r="Q15" s="72">
        <f t="shared" ref="Q15" si="36">SUM(Q3:Q14)</f>
        <v>655437.01</v>
      </c>
      <c r="R15" s="73">
        <f t="shared" ref="R15" si="37">SUM(R3:R14)</f>
        <v>18106</v>
      </c>
      <c r="S15" s="69">
        <f t="shared" ref="S15" si="38">SUM(S3:S14)</f>
        <v>660956.01</v>
      </c>
      <c r="T15" s="69">
        <f>SUM(T3:T14)</f>
        <v>1081168.23</v>
      </c>
      <c r="U15" s="70">
        <f t="shared" ref="U15:V15" si="39">SUM(U3:U14)</f>
        <v>800000.00000000012</v>
      </c>
      <c r="V15" s="68">
        <f t="shared" si="39"/>
        <v>0</v>
      </c>
      <c r="W15" s="71">
        <f t="shared" ref="W15" si="40">SUM(W3:W14)</f>
        <v>-278722.19</v>
      </c>
      <c r="X15" s="72">
        <f t="shared" ref="X15" si="41">SUM(X3:X14)</f>
        <v>497536</v>
      </c>
      <c r="Y15" s="73">
        <f t="shared" ref="Y15" si="42">SUM(Y3:Y14)</f>
        <v>0</v>
      </c>
      <c r="Z15" s="69">
        <f t="shared" ref="Z15" si="43">SUM(Z3:Z14)</f>
        <v>497536</v>
      </c>
      <c r="AA15" s="69">
        <f>SUM(AA3:AA14)</f>
        <v>778615.0199999999</v>
      </c>
      <c r="AB15" s="70">
        <f t="shared" ref="AB15:AC15" si="44">SUM(AB3:AB14)</f>
        <v>800000.00000000023</v>
      </c>
      <c r="AC15" s="68">
        <f t="shared" si="44"/>
        <v>0</v>
      </c>
      <c r="AD15" s="71">
        <f t="shared" ref="AD15:AG15" si="45">SUM(AD3:AD14)</f>
        <v>23741.81000000011</v>
      </c>
      <c r="AE15" s="72">
        <f t="shared" si="45"/>
        <v>973130.01</v>
      </c>
      <c r="AF15" s="73">
        <f t="shared" si="45"/>
        <v>0</v>
      </c>
      <c r="AG15" s="69">
        <f t="shared" si="45"/>
        <v>973130.01</v>
      </c>
      <c r="AH15" s="69">
        <f>SUM(AH3:AH14)</f>
        <v>964733.25544766919</v>
      </c>
      <c r="AI15" s="70">
        <f t="shared" ref="AI15:AN15" si="46">SUM(AI3:AI14)</f>
        <v>800000</v>
      </c>
      <c r="AJ15" s="68">
        <f t="shared" si="46"/>
        <v>0</v>
      </c>
      <c r="AK15" s="71">
        <f t="shared" si="46"/>
        <v>-149388.19999999987</v>
      </c>
      <c r="AL15" s="72">
        <f t="shared" si="46"/>
        <v>585362</v>
      </c>
      <c r="AM15" s="73">
        <f t="shared" si="46"/>
        <v>0</v>
      </c>
      <c r="AN15" s="69">
        <f t="shared" si="46"/>
        <v>585362</v>
      </c>
      <c r="AO15" s="69">
        <f>SUM(AO3:AO14)</f>
        <v>737107.0299999998</v>
      </c>
      <c r="AP15" s="70">
        <f t="shared" ref="AP15:AU15" si="47">SUM(AP3:AP14)</f>
        <v>800000</v>
      </c>
      <c r="AQ15" s="68">
        <f t="shared" si="47"/>
        <v>0</v>
      </c>
      <c r="AR15" s="71">
        <f t="shared" si="47"/>
        <v>65249.800000000214</v>
      </c>
      <c r="AS15" s="72"/>
      <c r="AT15" s="73">
        <f t="shared" si="47"/>
        <v>0</v>
      </c>
      <c r="AU15" s="69">
        <f t="shared" si="47"/>
        <v>0</v>
      </c>
      <c r="AV15" s="69">
        <f>SUM(AV3:AV14)</f>
        <v>0</v>
      </c>
      <c r="AW15" s="70">
        <f t="shared" ref="AW15:BB15" si="48">SUM(AW3:AW14)</f>
        <v>0</v>
      </c>
      <c r="AX15" s="68">
        <f t="shared" si="48"/>
        <v>0</v>
      </c>
      <c r="AY15" s="71">
        <f t="shared" si="48"/>
        <v>65249.800000000214</v>
      </c>
      <c r="AZ15" s="72"/>
      <c r="BA15" s="73">
        <f t="shared" si="48"/>
        <v>0</v>
      </c>
      <c r="BB15" s="69">
        <f t="shared" si="48"/>
        <v>0</v>
      </c>
      <c r="BC15" s="69">
        <f>SUM(BC3:BC14)</f>
        <v>0</v>
      </c>
      <c r="BD15" s="70">
        <f t="shared" ref="BD15:BF15" si="49">SUM(BD3:BD14)</f>
        <v>0</v>
      </c>
      <c r="BE15" s="68">
        <f t="shared" si="49"/>
        <v>0</v>
      </c>
      <c r="BF15" s="71">
        <f t="shared" si="49"/>
        <v>65249.800000000214</v>
      </c>
    </row>
    <row r="19" spans="1:3" ht="15" x14ac:dyDescent="0.25"/>
    <row r="20" spans="1:3" ht="28.9" customHeight="1" x14ac:dyDescent="0.25">
      <c r="A20" s="6" t="s">
        <v>23</v>
      </c>
      <c r="B20" s="15">
        <v>800000</v>
      </c>
    </row>
    <row r="21" spans="1:3" ht="28.9" customHeight="1" x14ac:dyDescent="0.25">
      <c r="A21" s="6" t="s">
        <v>85</v>
      </c>
      <c r="B21" s="3">
        <v>2022</v>
      </c>
      <c r="C21" s="2">
        <f>H$15-E$15</f>
        <v>-19096.179999999935</v>
      </c>
    </row>
    <row r="22" spans="1:3" ht="28.9" customHeight="1" x14ac:dyDescent="0.25">
      <c r="B22" s="3">
        <v>2023</v>
      </c>
      <c r="C22" s="2">
        <f>O$15-K$15</f>
        <v>-398670</v>
      </c>
    </row>
    <row r="23" spans="1:3" ht="28.9" customHeight="1" x14ac:dyDescent="0.25">
      <c r="B23" s="3">
        <v>2024</v>
      </c>
      <c r="C23" s="2">
        <f>V15-R15</f>
        <v>-18106</v>
      </c>
    </row>
    <row r="24" spans="1:3" ht="28.9" customHeight="1" x14ac:dyDescent="0.25">
      <c r="B24" s="3">
        <v>2025</v>
      </c>
      <c r="C24" s="2">
        <f>AC15-Y15</f>
        <v>0</v>
      </c>
    </row>
    <row r="25" spans="1:3" ht="28.9" customHeight="1" x14ac:dyDescent="0.25">
      <c r="B25" s="3">
        <v>2026</v>
      </c>
      <c r="C25" s="2">
        <f>AJ15-AF15</f>
        <v>0</v>
      </c>
    </row>
    <row r="26" spans="1:3" ht="28.9" customHeight="1" x14ac:dyDescent="0.25">
      <c r="B26" s="3">
        <v>2027</v>
      </c>
      <c r="C26" s="2">
        <f>AQ15-AM15</f>
        <v>0</v>
      </c>
    </row>
    <row r="27" spans="1:3" ht="28.9" customHeight="1" x14ac:dyDescent="0.25">
      <c r="B27" s="3">
        <v>2028</v>
      </c>
      <c r="C27" s="2">
        <f>AX15-AT15</f>
        <v>0</v>
      </c>
    </row>
    <row r="28" spans="1:3" ht="28.9" customHeight="1" x14ac:dyDescent="0.25">
      <c r="B28" s="3">
        <v>2029</v>
      </c>
      <c r="C28" s="2">
        <f>BE15-BA15</f>
        <v>0</v>
      </c>
    </row>
    <row r="29" spans="1:3" ht="28.9" customHeight="1" x14ac:dyDescent="0.25">
      <c r="B29" s="3">
        <v>2030</v>
      </c>
    </row>
    <row r="30" spans="1:3" ht="28.9" customHeight="1" x14ac:dyDescent="0.25">
      <c r="B30" s="3">
        <v>2031</v>
      </c>
    </row>
    <row r="31" spans="1:3" ht="28.9" customHeight="1" x14ac:dyDescent="0.25">
      <c r="B31" s="3">
        <v>2032</v>
      </c>
    </row>
    <row r="32" spans="1:3" ht="28.9" customHeight="1" x14ac:dyDescent="0.25">
      <c r="B32" s="3">
        <v>2033</v>
      </c>
    </row>
  </sheetData>
  <sortState xmlns:xlrd2="http://schemas.microsoft.com/office/spreadsheetml/2017/richdata2" ref="B3:C14">
    <sortCondition ref="B3:B14"/>
  </sortState>
  <conditionalFormatting sqref="I2:I15">
    <cfRule type="cellIs" dxfId="41" priority="5" operator="lessThan">
      <formula>0</formula>
    </cfRule>
  </conditionalFormatting>
  <conditionalFormatting sqref="P3:P15">
    <cfRule type="cellIs" dxfId="40" priority="1" operator="lessThan">
      <formula>0</formula>
    </cfRule>
  </conditionalFormatting>
  <conditionalFormatting sqref="W3:W15">
    <cfRule type="cellIs" dxfId="39" priority="21" operator="lessThan">
      <formula>0</formula>
    </cfRule>
  </conditionalFormatting>
  <conditionalFormatting sqref="AD3:AD15">
    <cfRule type="cellIs" dxfId="38" priority="10" operator="lessThan">
      <formula>0</formula>
    </cfRule>
  </conditionalFormatting>
  <conditionalFormatting sqref="AK3:AK15">
    <cfRule type="cellIs" dxfId="37" priority="9" operator="lessThan">
      <formula>0</formula>
    </cfRule>
  </conditionalFormatting>
  <conditionalFormatting sqref="AR3:AR15">
    <cfRule type="cellIs" dxfId="36" priority="8" operator="lessThan">
      <formula>0</formula>
    </cfRule>
  </conditionalFormatting>
  <conditionalFormatting sqref="AY3:AY15">
    <cfRule type="cellIs" dxfId="35" priority="7" operator="lessThan">
      <formula>0</formula>
    </cfRule>
  </conditionalFormatting>
  <conditionalFormatting sqref="BF3:BF15">
    <cfRule type="cellIs" dxfId="34" priority="6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8" scale="93" fitToWidth="4" orientation="landscape" r:id="rId1"/>
  <colBreaks count="3" manualBreakCount="3">
    <brk id="9" max="16" man="1"/>
    <brk id="23" max="16" man="1"/>
    <brk id="37" max="16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2F505-DBFD-4D9A-B136-885819D48070}">
  <dimension ref="A3:I54"/>
  <sheetViews>
    <sheetView topLeftCell="A10" zoomScale="130" zoomScaleNormal="130" workbookViewId="0">
      <selection activeCell="K23" sqref="K23"/>
    </sheetView>
  </sheetViews>
  <sheetFormatPr baseColWidth="10" defaultColWidth="11.5703125" defaultRowHeight="15.6" customHeight="1" x14ac:dyDescent="0.2"/>
  <cols>
    <col min="1" max="1" width="42.7109375" style="75" bestFit="1" customWidth="1"/>
    <col min="2" max="2" width="36.28515625" style="75" bestFit="1" customWidth="1"/>
    <col min="3" max="3" width="10.7109375" style="77" bestFit="1" customWidth="1"/>
    <col min="4" max="5" width="11.7109375" style="77" bestFit="1" customWidth="1"/>
    <col min="6" max="6" width="10.140625" style="77" bestFit="1" customWidth="1"/>
    <col min="7" max="7" width="11.7109375" style="77" bestFit="1" customWidth="1"/>
    <col min="8" max="8" width="10.140625" style="77" bestFit="1" customWidth="1"/>
    <col min="9" max="9" width="9.85546875" style="77" bestFit="1" customWidth="1"/>
    <col min="10" max="11" width="10" style="77" bestFit="1" customWidth="1"/>
    <col min="12" max="18" width="11" style="77" bestFit="1" customWidth="1"/>
    <col min="19" max="20" width="12" style="77" bestFit="1" customWidth="1"/>
    <col min="21" max="16384" width="11.5703125" style="77"/>
  </cols>
  <sheetData>
    <row r="3" spans="1:9" ht="15.6" customHeight="1" x14ac:dyDescent="0.25">
      <c r="A3" s="74" t="s">
        <v>13</v>
      </c>
      <c r="B3" s="79" t="s">
        <v>12</v>
      </c>
      <c r="C3" s="75" t="s">
        <v>51</v>
      </c>
      <c r="D3" s="76" t="s">
        <v>52</v>
      </c>
      <c r="E3" s="76" t="s">
        <v>53</v>
      </c>
      <c r="F3" s="76" t="s">
        <v>54</v>
      </c>
      <c r="G3" s="75" t="s">
        <v>55</v>
      </c>
      <c r="H3" s="75" t="s">
        <v>56</v>
      </c>
      <c r="I3"/>
    </row>
    <row r="4" spans="1:9" ht="15.6" customHeight="1" x14ac:dyDescent="0.25">
      <c r="A4" s="75">
        <v>13</v>
      </c>
      <c r="B4" s="80" t="s">
        <v>8</v>
      </c>
      <c r="C4" s="78">
        <v>0</v>
      </c>
      <c r="D4" s="78">
        <v>-17051.669999999998</v>
      </c>
      <c r="E4" s="78">
        <v>-4434.451308696056</v>
      </c>
      <c r="F4" s="78">
        <v>1769.7185607175124</v>
      </c>
      <c r="G4" s="78">
        <v>1769.7185607175124</v>
      </c>
      <c r="H4" s="78">
        <v>4968.4444654562103</v>
      </c>
      <c r="I4"/>
    </row>
    <row r="5" spans="1:9" ht="15.6" customHeight="1" x14ac:dyDescent="0.25">
      <c r="A5" s="75" t="s">
        <v>41</v>
      </c>
      <c r="C5" s="78">
        <v>0</v>
      </c>
      <c r="D5" s="78">
        <v>-17051.669999999998</v>
      </c>
      <c r="E5" s="78">
        <v>-4434.451308696056</v>
      </c>
      <c r="F5" s="78">
        <v>1769.7185607175124</v>
      </c>
      <c r="G5" s="78">
        <v>1769.7185607175124</v>
      </c>
      <c r="H5" s="78">
        <v>4968.4444654562103</v>
      </c>
      <c r="I5"/>
    </row>
    <row r="6" spans="1:9" ht="15.6" customHeight="1" x14ac:dyDescent="0.25">
      <c r="A6" s="77"/>
      <c r="B6" s="77"/>
      <c r="C6" s="78"/>
      <c r="D6" s="78"/>
      <c r="E6" s="78"/>
      <c r="F6" s="78"/>
      <c r="G6" s="78"/>
      <c r="H6" s="78"/>
      <c r="I6"/>
    </row>
    <row r="7" spans="1:9" ht="15.6" customHeight="1" x14ac:dyDescent="0.25">
      <c r="A7" s="75">
        <v>33</v>
      </c>
      <c r="B7" s="80" t="s">
        <v>6</v>
      </c>
      <c r="C7" s="78">
        <v>0</v>
      </c>
      <c r="D7" s="78">
        <v>-50315.179999999993</v>
      </c>
      <c r="E7" s="78">
        <v>-13084.948031382126</v>
      </c>
      <c r="F7" s="78">
        <v>359.38344979801332</v>
      </c>
      <c r="G7" s="78">
        <v>359.38344979801332</v>
      </c>
      <c r="H7" s="78">
        <v>9085.0180202370102</v>
      </c>
      <c r="I7"/>
    </row>
    <row r="8" spans="1:9" ht="15.6" customHeight="1" x14ac:dyDescent="0.25">
      <c r="A8" s="75" t="s">
        <v>42</v>
      </c>
      <c r="C8" s="78">
        <v>0</v>
      </c>
      <c r="D8" s="78">
        <v>-50315.179999999993</v>
      </c>
      <c r="E8" s="78">
        <v>-13084.948031382126</v>
      </c>
      <c r="F8" s="78">
        <v>359.38344979801332</v>
      </c>
      <c r="G8" s="78">
        <v>359.38344979801332</v>
      </c>
      <c r="H8" s="78">
        <v>9085.0180202370102</v>
      </c>
      <c r="I8"/>
    </row>
    <row r="9" spans="1:9" ht="15.6" customHeight="1" x14ac:dyDescent="0.25">
      <c r="A9" s="77"/>
      <c r="B9" s="77"/>
      <c r="C9" s="78"/>
      <c r="D9" s="78"/>
      <c r="E9" s="78"/>
      <c r="F9" s="78"/>
      <c r="G9" s="78"/>
      <c r="H9" s="78"/>
      <c r="I9"/>
    </row>
    <row r="10" spans="1:9" ht="15.6" customHeight="1" x14ac:dyDescent="0.25">
      <c r="A10" s="75">
        <v>34</v>
      </c>
      <c r="B10" s="80" t="s">
        <v>2</v>
      </c>
      <c r="C10" s="78">
        <v>21119.25</v>
      </c>
      <c r="D10" s="78">
        <v>21119.25</v>
      </c>
      <c r="E10" s="78">
        <v>-50493.376422069385</v>
      </c>
      <c r="F10" s="78">
        <v>1386.8212366599691</v>
      </c>
      <c r="G10" s="78">
        <v>-36487.439068482257</v>
      </c>
      <c r="H10" s="78">
        <v>3113.2567148503367</v>
      </c>
      <c r="I10"/>
    </row>
    <row r="11" spans="1:9" ht="15.6" customHeight="1" x14ac:dyDescent="0.25">
      <c r="A11" s="75" t="s">
        <v>43</v>
      </c>
      <c r="C11" s="78">
        <v>21119.25</v>
      </c>
      <c r="D11" s="78">
        <v>21119.25</v>
      </c>
      <c r="E11" s="78">
        <v>-50493.376422069385</v>
      </c>
      <c r="F11" s="78">
        <v>1386.8212366599691</v>
      </c>
      <c r="G11" s="78">
        <v>-36487.439068482257</v>
      </c>
      <c r="H11" s="78">
        <v>3113.2567148503367</v>
      </c>
      <c r="I11"/>
    </row>
    <row r="12" spans="1:9" ht="15.6" customHeight="1" x14ac:dyDescent="0.25">
      <c r="A12" s="77"/>
      <c r="B12" s="77"/>
      <c r="C12" s="78"/>
      <c r="D12" s="78"/>
      <c r="E12" s="78"/>
      <c r="F12" s="78"/>
      <c r="G12" s="78"/>
      <c r="H12" s="78"/>
      <c r="I12"/>
    </row>
    <row r="13" spans="1:9" ht="15.6" customHeight="1" x14ac:dyDescent="0.25">
      <c r="A13" s="75">
        <v>35</v>
      </c>
      <c r="B13" s="80" t="s">
        <v>7</v>
      </c>
      <c r="C13" s="78">
        <v>0</v>
      </c>
      <c r="D13" s="78">
        <v>-170184.15000000002</v>
      </c>
      <c r="E13" s="78">
        <v>-44258.03025080981</v>
      </c>
      <c r="F13" s="78">
        <v>1215.5649036323084</v>
      </c>
      <c r="G13" s="78">
        <v>-67911.627711129433</v>
      </c>
      <c r="H13" s="78">
        <v>5794.4963084767369</v>
      </c>
      <c r="I13"/>
    </row>
    <row r="14" spans="1:9" ht="15.6" customHeight="1" x14ac:dyDescent="0.25">
      <c r="B14" s="80" t="s">
        <v>4</v>
      </c>
      <c r="C14" s="78">
        <v>-23363.12999999999</v>
      </c>
      <c r="D14" s="78">
        <v>-23363.12999999999</v>
      </c>
      <c r="E14" s="78">
        <v>-39366.092410635858</v>
      </c>
      <c r="F14" s="78">
        <v>4015.5002688743698</v>
      </c>
      <c r="G14" s="78">
        <v>-21407.348367255938</v>
      </c>
      <c r="H14" s="78">
        <v>1826.5620375936196</v>
      </c>
      <c r="I14"/>
    </row>
    <row r="15" spans="1:9" ht="15.6" customHeight="1" x14ac:dyDescent="0.25">
      <c r="A15" s="75" t="s">
        <v>44</v>
      </c>
      <c r="C15" s="78">
        <v>-23363.12999999999</v>
      </c>
      <c r="D15" s="78">
        <v>-193547.28000000003</v>
      </c>
      <c r="E15" s="78">
        <v>-83624.122661445668</v>
      </c>
      <c r="F15" s="78">
        <v>5231.0651725066782</v>
      </c>
      <c r="G15" s="78">
        <v>-89318.976078385371</v>
      </c>
      <c r="H15" s="78">
        <v>7621.0583460703565</v>
      </c>
      <c r="I15"/>
    </row>
    <row r="16" spans="1:9" ht="15.6" customHeight="1" x14ac:dyDescent="0.25">
      <c r="A16" s="77"/>
      <c r="B16" s="77"/>
      <c r="C16" s="78"/>
      <c r="D16" s="78"/>
      <c r="E16" s="78"/>
      <c r="F16" s="78"/>
      <c r="G16" s="78"/>
      <c r="H16" s="78"/>
      <c r="I16"/>
    </row>
    <row r="17" spans="1:9" ht="15.6" customHeight="1" x14ac:dyDescent="0.25">
      <c r="A17" s="75">
        <v>59</v>
      </c>
      <c r="B17" s="80" t="s">
        <v>11</v>
      </c>
      <c r="C17" s="78">
        <v>0</v>
      </c>
      <c r="D17" s="78">
        <v>0</v>
      </c>
      <c r="E17" s="78">
        <v>-4708.6399980324986</v>
      </c>
      <c r="F17" s="78">
        <v>129.32472351371416</v>
      </c>
      <c r="G17" s="78">
        <v>129.32472351371416</v>
      </c>
      <c r="H17" s="78">
        <v>1533.8430551446472</v>
      </c>
      <c r="I17"/>
    </row>
    <row r="18" spans="1:9" ht="15.6" customHeight="1" x14ac:dyDescent="0.25">
      <c r="A18" s="75" t="s">
        <v>45</v>
      </c>
      <c r="C18" s="78">
        <v>0</v>
      </c>
      <c r="D18" s="78">
        <v>0</v>
      </c>
      <c r="E18" s="78">
        <v>-4708.6399980324986</v>
      </c>
      <c r="F18" s="78">
        <v>129.32472351371416</v>
      </c>
      <c r="G18" s="78">
        <v>129.32472351371416</v>
      </c>
      <c r="H18" s="78">
        <v>1533.8430551446472</v>
      </c>
      <c r="I18"/>
    </row>
    <row r="19" spans="1:9" ht="15.6" customHeight="1" x14ac:dyDescent="0.25">
      <c r="A19" s="77"/>
      <c r="B19" s="77"/>
      <c r="C19" s="78"/>
      <c r="D19" s="78"/>
      <c r="E19" s="78"/>
      <c r="F19" s="78"/>
      <c r="G19" s="78"/>
      <c r="H19" s="78"/>
      <c r="I19"/>
    </row>
    <row r="20" spans="1:9" ht="15.6" customHeight="1" x14ac:dyDescent="0.25">
      <c r="A20" s="75">
        <v>67</v>
      </c>
      <c r="B20" s="80" t="s">
        <v>1</v>
      </c>
      <c r="C20" s="78">
        <v>-19209.129999999976</v>
      </c>
      <c r="D20" s="78">
        <v>-19209.129999999976</v>
      </c>
      <c r="E20" s="78">
        <v>-64767.582427813759</v>
      </c>
      <c r="F20" s="78">
        <v>1778.8681431642035</v>
      </c>
      <c r="G20" s="78">
        <v>-38926.840300801472</v>
      </c>
      <c r="H20" s="78">
        <v>3321.3963503144259</v>
      </c>
      <c r="I20"/>
    </row>
    <row r="21" spans="1:9" ht="15.6" customHeight="1" x14ac:dyDescent="0.25">
      <c r="A21" s="75" t="s">
        <v>46</v>
      </c>
      <c r="C21" s="78">
        <v>-19209.129999999976</v>
      </c>
      <c r="D21" s="78">
        <v>-19209.129999999976</v>
      </c>
      <c r="E21" s="78">
        <v>-64767.582427813759</v>
      </c>
      <c r="F21" s="78">
        <v>1778.8681431642035</v>
      </c>
      <c r="G21" s="78">
        <v>-38926.840300801472</v>
      </c>
      <c r="H21" s="78">
        <v>3321.3963503144259</v>
      </c>
      <c r="I21"/>
    </row>
    <row r="22" spans="1:9" ht="15.6" customHeight="1" x14ac:dyDescent="0.25">
      <c r="A22" s="77"/>
      <c r="B22" s="77"/>
      <c r="C22" s="78"/>
      <c r="D22" s="78"/>
      <c r="E22" s="78"/>
      <c r="F22" s="78"/>
      <c r="G22" s="78"/>
      <c r="H22" s="78"/>
      <c r="I22"/>
    </row>
    <row r="23" spans="1:9" ht="15.6" customHeight="1" x14ac:dyDescent="0.25">
      <c r="A23" s="75">
        <v>69</v>
      </c>
      <c r="B23" s="80" t="s">
        <v>9</v>
      </c>
      <c r="C23" s="78">
        <v>0</v>
      </c>
      <c r="D23" s="78">
        <v>89.209999999999127</v>
      </c>
      <c r="E23" s="78">
        <v>89.209999999999127</v>
      </c>
      <c r="F23" s="78">
        <v>566.08377774962719</v>
      </c>
      <c r="G23" s="78">
        <v>566.08377774962719</v>
      </c>
      <c r="H23" s="78">
        <v>1717.9076272661659</v>
      </c>
      <c r="I23"/>
    </row>
    <row r="24" spans="1:9" ht="15.6" customHeight="1" x14ac:dyDescent="0.25">
      <c r="B24" s="80" t="s">
        <v>5</v>
      </c>
      <c r="C24" s="78">
        <v>0</v>
      </c>
      <c r="D24" s="78">
        <v>-40132.5</v>
      </c>
      <c r="E24" s="78">
        <v>-10436.843848505425</v>
      </c>
      <c r="F24" s="78">
        <v>4543.7905846761423</v>
      </c>
      <c r="G24" s="78">
        <v>4543.7905846761423</v>
      </c>
      <c r="H24" s="78">
        <v>12837.535771530645</v>
      </c>
      <c r="I24"/>
    </row>
    <row r="25" spans="1:9" ht="15.6" customHeight="1" x14ac:dyDescent="0.25">
      <c r="B25" s="80" t="s">
        <v>3</v>
      </c>
      <c r="C25" s="78">
        <v>2356.8300000000163</v>
      </c>
      <c r="D25" s="78">
        <v>2356.8300000000163</v>
      </c>
      <c r="E25" s="78">
        <v>2356.8300000000163</v>
      </c>
      <c r="F25" s="78">
        <v>2356.8300000000163</v>
      </c>
      <c r="G25" s="78">
        <v>2356.8300000000163</v>
      </c>
      <c r="H25" s="78">
        <v>2356.8300000000163</v>
      </c>
      <c r="I25"/>
    </row>
    <row r="26" spans="1:9" ht="15.6" customHeight="1" x14ac:dyDescent="0.25">
      <c r="A26" s="75" t="s">
        <v>47</v>
      </c>
      <c r="C26" s="78">
        <v>2356.8300000000163</v>
      </c>
      <c r="D26" s="78">
        <v>-37686.459999999985</v>
      </c>
      <c r="E26" s="78">
        <v>-7990.8038485054094</v>
      </c>
      <c r="F26" s="78">
        <v>7466.7043624257858</v>
      </c>
      <c r="G26" s="78">
        <v>7466.7043624257858</v>
      </c>
      <c r="H26" s="78">
        <v>16912.273398796828</v>
      </c>
      <c r="I26"/>
    </row>
    <row r="27" spans="1:9" ht="15.6" customHeight="1" x14ac:dyDescent="0.25">
      <c r="A27" s="77"/>
      <c r="B27" s="77"/>
      <c r="C27" s="78"/>
      <c r="D27" s="78"/>
      <c r="E27" s="78"/>
      <c r="F27" s="78"/>
      <c r="G27" s="78"/>
      <c r="H27" s="78"/>
      <c r="I27"/>
    </row>
    <row r="28" spans="1:9" ht="15.6" customHeight="1" x14ac:dyDescent="0.25">
      <c r="A28" s="75">
        <v>77</v>
      </c>
      <c r="B28" s="80" t="s">
        <v>10</v>
      </c>
      <c r="C28" s="78">
        <v>0</v>
      </c>
      <c r="D28" s="78">
        <v>0</v>
      </c>
      <c r="E28" s="78">
        <v>-18131.358702243779</v>
      </c>
      <c r="F28" s="78">
        <v>497.98518299879652</v>
      </c>
      <c r="G28" s="78">
        <v>497.98518299879652</v>
      </c>
      <c r="H28" s="78">
        <v>5906.3038663804764</v>
      </c>
      <c r="I28"/>
    </row>
    <row r="29" spans="1:9" ht="15.6" customHeight="1" x14ac:dyDescent="0.25">
      <c r="A29" s="75" t="s">
        <v>48</v>
      </c>
      <c r="C29" s="78">
        <v>0</v>
      </c>
      <c r="D29" s="78">
        <v>0</v>
      </c>
      <c r="E29" s="78">
        <v>-18131.358702243779</v>
      </c>
      <c r="F29" s="78">
        <v>497.98518299879652</v>
      </c>
      <c r="G29" s="78">
        <v>497.98518299879652</v>
      </c>
      <c r="H29" s="78">
        <v>5906.3038663804764</v>
      </c>
      <c r="I29"/>
    </row>
    <row r="30" spans="1:9" ht="15.6" customHeight="1" x14ac:dyDescent="0.25">
      <c r="A30" s="77"/>
      <c r="B30" s="77"/>
      <c r="C30" s="78"/>
      <c r="D30" s="78"/>
      <c r="E30" s="78"/>
      <c r="F30" s="78"/>
      <c r="G30" s="78"/>
      <c r="H30" s="78"/>
      <c r="I30"/>
    </row>
    <row r="31" spans="1:9" ht="15.6" customHeight="1" x14ac:dyDescent="0.25">
      <c r="A31" s="75" t="s">
        <v>49</v>
      </c>
      <c r="B31" s="80" t="s">
        <v>5</v>
      </c>
      <c r="C31" s="78">
        <v>0</v>
      </c>
      <c r="D31" s="78">
        <v>-121075.70999999999</v>
      </c>
      <c r="E31" s="78">
        <v>-31486.906599811293</v>
      </c>
      <c r="F31" s="78">
        <v>5121.9391682154383</v>
      </c>
      <c r="G31" s="78">
        <v>5121.9391682154383</v>
      </c>
      <c r="H31" s="78">
        <v>12788.205782749923</v>
      </c>
      <c r="I31"/>
    </row>
    <row r="32" spans="1:9" ht="15.6" customHeight="1" x14ac:dyDescent="0.25">
      <c r="A32" s="75" t="s">
        <v>50</v>
      </c>
      <c r="C32" s="78">
        <v>0</v>
      </c>
      <c r="D32" s="78">
        <v>-121075.70999999999</v>
      </c>
      <c r="E32" s="78">
        <v>-31486.906599811293</v>
      </c>
      <c r="F32" s="78">
        <v>5121.9391682154383</v>
      </c>
      <c r="G32" s="78">
        <v>5121.9391682154383</v>
      </c>
      <c r="H32" s="78">
        <v>12788.205782749923</v>
      </c>
      <c r="I32"/>
    </row>
    <row r="33" spans="1:9" ht="15.6" customHeight="1" x14ac:dyDescent="0.25">
      <c r="A33" s="77"/>
      <c r="B33" s="77"/>
      <c r="C33" s="78"/>
      <c r="D33" s="78"/>
      <c r="E33" s="78"/>
      <c r="F33" s="78"/>
      <c r="G33" s="78"/>
      <c r="H33" s="78"/>
      <c r="I33"/>
    </row>
    <row r="34" spans="1:9" ht="15.6" customHeight="1" x14ac:dyDescent="0.25">
      <c r="A34" s="75" t="s">
        <v>40</v>
      </c>
      <c r="C34" s="78">
        <v>-19096.179999999949</v>
      </c>
      <c r="D34" s="78">
        <v>-417766.17999999993</v>
      </c>
      <c r="E34" s="78">
        <v>-278722.19</v>
      </c>
      <c r="F34" s="78">
        <v>23741.81000000011</v>
      </c>
      <c r="G34" s="78">
        <v>-149388.19999999987</v>
      </c>
      <c r="H34" s="78">
        <v>65249.800000000214</v>
      </c>
      <c r="I34"/>
    </row>
    <row r="35" spans="1:9" ht="15.6" customHeight="1" x14ac:dyDescent="0.25">
      <c r="A35"/>
      <c r="B35"/>
      <c r="C35"/>
      <c r="D35"/>
      <c r="E35"/>
      <c r="F35"/>
      <c r="G35"/>
      <c r="H35"/>
      <c r="I35"/>
    </row>
    <row r="36" spans="1:9" ht="15.6" customHeight="1" x14ac:dyDescent="0.25">
      <c r="A36"/>
      <c r="B36"/>
      <c r="C36"/>
      <c r="D36"/>
      <c r="E36"/>
      <c r="F36"/>
      <c r="G36"/>
      <c r="H36"/>
      <c r="I36"/>
    </row>
    <row r="37" spans="1:9" ht="15.6" customHeight="1" x14ac:dyDescent="0.25">
      <c r="A37"/>
      <c r="B37"/>
      <c r="C37"/>
      <c r="D37"/>
      <c r="E37"/>
      <c r="F37"/>
      <c r="G37"/>
      <c r="H37"/>
      <c r="I37"/>
    </row>
    <row r="38" spans="1:9" ht="15.6" customHeight="1" x14ac:dyDescent="0.25">
      <c r="A38"/>
      <c r="B38"/>
      <c r="C38"/>
      <c r="D38"/>
      <c r="E38"/>
      <c r="F38"/>
      <c r="G38"/>
      <c r="H38"/>
      <c r="I38"/>
    </row>
    <row r="39" spans="1:9" ht="15.6" customHeight="1" x14ac:dyDescent="0.25">
      <c r="A39"/>
      <c r="B39"/>
      <c r="C39"/>
      <c r="D39"/>
      <c r="E39"/>
      <c r="F39"/>
      <c r="G39"/>
      <c r="H39"/>
      <c r="I39"/>
    </row>
    <row r="40" spans="1:9" ht="15.6" customHeight="1" x14ac:dyDescent="0.25">
      <c r="A40"/>
      <c r="B40"/>
      <c r="C40"/>
      <c r="D40"/>
      <c r="E40"/>
      <c r="F40"/>
      <c r="G40"/>
      <c r="H40"/>
      <c r="I40"/>
    </row>
    <row r="41" spans="1:9" ht="15.6" customHeight="1" x14ac:dyDescent="0.25">
      <c r="A41"/>
      <c r="B41"/>
      <c r="C41"/>
      <c r="D41"/>
      <c r="E41"/>
      <c r="F41"/>
      <c r="G41"/>
      <c r="H41"/>
      <c r="I41"/>
    </row>
    <row r="42" spans="1:9" ht="15.6" customHeight="1" x14ac:dyDescent="0.25">
      <c r="A42"/>
      <c r="B42"/>
      <c r="C42"/>
      <c r="D42"/>
      <c r="E42"/>
      <c r="F42"/>
      <c r="G42"/>
      <c r="H42"/>
      <c r="I42"/>
    </row>
    <row r="43" spans="1:9" ht="15.6" customHeight="1" x14ac:dyDescent="0.25">
      <c r="A43"/>
      <c r="B43"/>
      <c r="C43"/>
      <c r="D43"/>
      <c r="E43"/>
      <c r="F43"/>
      <c r="G43"/>
      <c r="H43"/>
      <c r="I43"/>
    </row>
    <row r="44" spans="1:9" ht="15.6" customHeight="1" x14ac:dyDescent="0.25">
      <c r="A44"/>
      <c r="B44"/>
      <c r="C44"/>
      <c r="D44"/>
      <c r="E44"/>
      <c r="F44"/>
      <c r="G44"/>
      <c r="H44"/>
      <c r="I44"/>
    </row>
    <row r="45" spans="1:9" ht="15.6" customHeight="1" x14ac:dyDescent="0.25">
      <c r="A45"/>
      <c r="B45"/>
      <c r="C45"/>
      <c r="D45"/>
      <c r="E45"/>
      <c r="F45"/>
      <c r="G45"/>
      <c r="H45"/>
      <c r="I45"/>
    </row>
    <row r="46" spans="1:9" ht="15.6" customHeight="1" x14ac:dyDescent="0.25">
      <c r="A46"/>
      <c r="B46"/>
      <c r="C46"/>
      <c r="D46"/>
      <c r="E46"/>
      <c r="F46"/>
      <c r="G46"/>
      <c r="H46"/>
      <c r="I46"/>
    </row>
    <row r="47" spans="1:9" ht="15.6" customHeight="1" x14ac:dyDescent="0.25">
      <c r="A47"/>
      <c r="B47"/>
      <c r="C47"/>
      <c r="D47"/>
      <c r="E47"/>
      <c r="F47"/>
      <c r="G47"/>
      <c r="H47"/>
      <c r="I47"/>
    </row>
    <row r="48" spans="1:9" ht="15.6" customHeight="1" x14ac:dyDescent="0.25">
      <c r="A48"/>
      <c r="B48"/>
      <c r="C48"/>
      <c r="D48"/>
      <c r="E48"/>
      <c r="F48"/>
      <c r="G48"/>
      <c r="H48"/>
      <c r="I48"/>
    </row>
    <row r="49" spans="1:9" ht="15.6" customHeight="1" x14ac:dyDescent="0.25">
      <c r="A49"/>
      <c r="B49"/>
      <c r="C49"/>
      <c r="D49"/>
      <c r="E49"/>
      <c r="F49"/>
      <c r="G49"/>
      <c r="H49"/>
      <c r="I49"/>
    </row>
    <row r="50" spans="1:9" ht="15.6" customHeight="1" x14ac:dyDescent="0.25">
      <c r="A50"/>
      <c r="B50"/>
      <c r="C50"/>
      <c r="D50"/>
      <c r="E50"/>
      <c r="F50"/>
      <c r="G50"/>
      <c r="H50"/>
      <c r="I50"/>
    </row>
    <row r="51" spans="1:9" ht="15.6" customHeight="1" x14ac:dyDescent="0.25">
      <c r="A51"/>
      <c r="B51"/>
      <c r="C51"/>
      <c r="D51"/>
      <c r="E51"/>
      <c r="F51"/>
      <c r="G51"/>
      <c r="H51"/>
      <c r="I51"/>
    </row>
    <row r="52" spans="1:9" ht="15.6" customHeight="1" x14ac:dyDescent="0.25">
      <c r="A52"/>
      <c r="B52"/>
      <c r="C52"/>
      <c r="D52"/>
      <c r="E52"/>
      <c r="F52"/>
      <c r="G52"/>
      <c r="H52"/>
      <c r="I52"/>
    </row>
    <row r="53" spans="1:9" ht="15.6" customHeight="1" x14ac:dyDescent="0.25">
      <c r="A53"/>
      <c r="B53"/>
      <c r="C53"/>
      <c r="D53"/>
      <c r="E53"/>
      <c r="F53"/>
      <c r="G53"/>
      <c r="H53"/>
      <c r="I53"/>
    </row>
    <row r="54" spans="1:9" ht="15.6" customHeight="1" x14ac:dyDescent="0.25">
      <c r="A54"/>
      <c r="B54"/>
      <c r="C54"/>
      <c r="D54"/>
      <c r="E54"/>
      <c r="F54"/>
      <c r="G54"/>
      <c r="H54"/>
      <c r="I54"/>
    </row>
  </sheetData>
  <conditionalFormatting pivot="1" sqref="C4:H34">
    <cfRule type="cellIs" dxfId="33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Synthèse</vt:lpstr>
      <vt:lpstr>TCD</vt:lpstr>
      <vt:lpstr>Synthèse!Zone_d_impression</vt:lpstr>
    </vt:vector>
  </TitlesOfParts>
  <Company>CDG35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Tableau de calcul compensation SPP</dc:title>
  <dc:creator>sebastien.andre@cdg35.fr</dc:creator>
  <cp:lastModifiedBy>Christelle</cp:lastModifiedBy>
  <cp:lastPrinted>2024-02-20T06:56:07Z</cp:lastPrinted>
  <dcterms:created xsi:type="dcterms:W3CDTF">2024-02-06T15:00:32Z</dcterms:created>
  <dcterms:modified xsi:type="dcterms:W3CDTF">2024-03-05T14:16:45Z</dcterms:modified>
</cp:coreProperties>
</file>